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9365" windowHeight="8010"/>
  </bookViews>
  <sheets>
    <sheet name="About data" sheetId="18" r:id="rId1"/>
    <sheet name="Cyperus giganteus Neo" sheetId="1" r:id="rId2"/>
    <sheet name="Thalia multiflora" sheetId="16" r:id="rId3"/>
    <sheet name="Cyperus papyrus Afro" sheetId="4" r:id="rId4"/>
    <sheet name="Eichhornia azurea Neo" sheetId="5" r:id="rId5"/>
    <sheet name=" Nymphoides indica Afro &amp; Neo" sheetId="2" r:id="rId6"/>
    <sheet name="Nymphaea prolifera Neo" sheetId="7" r:id="rId7"/>
    <sheet name="N. nouchali Afro" sheetId="3" r:id="rId8"/>
    <sheet name="Trapa natans Afro" sheetId="9" r:id="rId9"/>
    <sheet name="Hydrocleys nymphoides Neo" sheetId="6" r:id="rId10"/>
    <sheet name="Potamogeton illinoensis Neo" sheetId="12" r:id="rId11"/>
    <sheet name="Potamogeton octandrus Afro" sheetId="13" r:id="rId12"/>
    <sheet name="Potamogeton nodosus Afro" sheetId="15" r:id="rId13"/>
    <sheet name=" Pistia stratiotes Afro &amp; Neo" sheetId="10" r:id="rId14"/>
    <sheet name="Large mammal herbivores" sheetId="17" r:id="rId15"/>
  </sheets>
  <calcPr calcId="162913"/>
</workbook>
</file>

<file path=xl/calcChain.xml><?xml version="1.0" encoding="utf-8"?>
<calcChain xmlns="http://schemas.openxmlformats.org/spreadsheetml/2006/main">
  <c r="L106" i="2" l="1"/>
  <c r="L107" i="2"/>
  <c r="H85" i="5"/>
  <c r="E186" i="10" l="1"/>
  <c r="E185" i="10"/>
  <c r="B185" i="10"/>
  <c r="L134" i="10"/>
  <c r="M134" i="10" s="1"/>
  <c r="K134" i="10"/>
  <c r="E134" i="10"/>
  <c r="G134" i="10" s="1"/>
  <c r="L133" i="10"/>
  <c r="K133" i="10"/>
  <c r="E133" i="10"/>
  <c r="G133" i="10" s="1"/>
  <c r="L132" i="10"/>
  <c r="K132" i="10"/>
  <c r="E132" i="10"/>
  <c r="G132" i="10" s="1"/>
  <c r="L131" i="10"/>
  <c r="K131" i="10"/>
  <c r="E131" i="10"/>
  <c r="G131" i="10" s="1"/>
  <c r="L130" i="10"/>
  <c r="M130" i="10" s="1"/>
  <c r="K130" i="10"/>
  <c r="E130" i="10"/>
  <c r="G130" i="10" s="1"/>
  <c r="L129" i="10"/>
  <c r="K129" i="10"/>
  <c r="E129" i="10"/>
  <c r="G129" i="10" s="1"/>
  <c r="L128" i="10"/>
  <c r="K128" i="10"/>
  <c r="E128" i="10"/>
  <c r="G128" i="10" s="1"/>
  <c r="L127" i="10"/>
  <c r="K127" i="10"/>
  <c r="E127" i="10"/>
  <c r="G127" i="10" s="1"/>
  <c r="L126" i="10"/>
  <c r="K126" i="10"/>
  <c r="E126" i="10"/>
  <c r="G126" i="10" s="1"/>
  <c r="L125" i="10"/>
  <c r="K125" i="10"/>
  <c r="E125" i="10"/>
  <c r="G125" i="10" s="1"/>
  <c r="L124" i="10"/>
  <c r="K124" i="10"/>
  <c r="E124" i="10"/>
  <c r="G124" i="10" s="1"/>
  <c r="L123" i="10"/>
  <c r="K123" i="10"/>
  <c r="E123" i="10"/>
  <c r="G123" i="10" s="1"/>
  <c r="L122" i="10"/>
  <c r="K122" i="10"/>
  <c r="E122" i="10"/>
  <c r="G122" i="10" s="1"/>
  <c r="L121" i="10"/>
  <c r="K121" i="10"/>
  <c r="E121" i="10"/>
  <c r="G121" i="10" s="1"/>
  <c r="L120" i="10"/>
  <c r="K120" i="10"/>
  <c r="E120" i="10"/>
  <c r="G120" i="10" s="1"/>
  <c r="L119" i="10"/>
  <c r="K119" i="10"/>
  <c r="E119" i="10"/>
  <c r="G119" i="10" s="1"/>
  <c r="L118" i="10"/>
  <c r="K118" i="10"/>
  <c r="E118" i="10"/>
  <c r="G118" i="10" s="1"/>
  <c r="L117" i="10"/>
  <c r="K117" i="10"/>
  <c r="E117" i="10"/>
  <c r="G117" i="10" s="1"/>
  <c r="L116" i="10"/>
  <c r="K116" i="10"/>
  <c r="E116" i="10"/>
  <c r="G116" i="10" s="1"/>
  <c r="L115" i="10"/>
  <c r="K115" i="10"/>
  <c r="E115" i="10"/>
  <c r="G115" i="10" s="1"/>
  <c r="L114" i="10"/>
  <c r="M114" i="10" s="1"/>
  <c r="K114" i="10"/>
  <c r="E114" i="10"/>
  <c r="G114" i="10" s="1"/>
  <c r="L113" i="10"/>
  <c r="K113" i="10"/>
  <c r="E113" i="10"/>
  <c r="G113" i="10" s="1"/>
  <c r="L112" i="10"/>
  <c r="K112" i="10"/>
  <c r="E112" i="10"/>
  <c r="G112" i="10" s="1"/>
  <c r="L111" i="10"/>
  <c r="K111" i="10"/>
  <c r="E111" i="10"/>
  <c r="G111" i="10" s="1"/>
  <c r="L110" i="10"/>
  <c r="K110" i="10"/>
  <c r="E110" i="10"/>
  <c r="G110" i="10" s="1"/>
  <c r="L109" i="10"/>
  <c r="K109" i="10"/>
  <c r="E109" i="10"/>
  <c r="G109" i="10" s="1"/>
  <c r="L108" i="10"/>
  <c r="K108" i="10"/>
  <c r="E108" i="10"/>
  <c r="G108" i="10" s="1"/>
  <c r="L107" i="10"/>
  <c r="K107" i="10"/>
  <c r="E107" i="10"/>
  <c r="G107" i="10" s="1"/>
  <c r="L106" i="10"/>
  <c r="K106" i="10"/>
  <c r="E106" i="10"/>
  <c r="G106" i="10" s="1"/>
  <c r="L105" i="10"/>
  <c r="K105" i="10"/>
  <c r="E105" i="10"/>
  <c r="G105" i="10" s="1"/>
  <c r="M105" i="10" l="1"/>
  <c r="M109" i="10"/>
  <c r="M113" i="10"/>
  <c r="O113" i="10" s="1"/>
  <c r="M117" i="10"/>
  <c r="O117" i="10" s="1"/>
  <c r="M121" i="10"/>
  <c r="M125" i="10"/>
  <c r="M129" i="10"/>
  <c r="O129" i="10" s="1"/>
  <c r="M133" i="10"/>
  <c r="O133" i="10" s="1"/>
  <c r="M106" i="10"/>
  <c r="M107" i="10"/>
  <c r="M127" i="10"/>
  <c r="O127" i="10" s="1"/>
  <c r="M110" i="10"/>
  <c r="O110" i="10" s="1"/>
  <c r="M118" i="10"/>
  <c r="M122" i="10"/>
  <c r="O122" i="10" s="1"/>
  <c r="M126" i="10"/>
  <c r="O126" i="10" s="1"/>
  <c r="M108" i="10"/>
  <c r="O108" i="10" s="1"/>
  <c r="M112" i="10"/>
  <c r="M116" i="10"/>
  <c r="M120" i="10"/>
  <c r="O120" i="10" s="1"/>
  <c r="M124" i="10"/>
  <c r="O124" i="10" s="1"/>
  <c r="M128" i="10"/>
  <c r="M132" i="10"/>
  <c r="M111" i="10"/>
  <c r="O111" i="10" s="1"/>
  <c r="M115" i="10"/>
  <c r="O115" i="10" s="1"/>
  <c r="M119" i="10"/>
  <c r="M123" i="10"/>
  <c r="M131" i="10"/>
  <c r="O131" i="10" s="1"/>
  <c r="O107" i="10"/>
  <c r="O105" i="10"/>
  <c r="O125" i="10"/>
  <c r="O112" i="10"/>
  <c r="O128" i="10"/>
  <c r="O132" i="10"/>
  <c r="O116" i="10"/>
  <c r="O119" i="10"/>
  <c r="O123" i="10"/>
  <c r="O106" i="10"/>
  <c r="O109" i="10"/>
  <c r="O121" i="10"/>
  <c r="O114" i="10"/>
  <c r="O118" i="10"/>
  <c r="O130" i="10"/>
  <c r="O134" i="10"/>
  <c r="P134" i="10" l="1"/>
  <c r="P126" i="10"/>
  <c r="P118" i="10"/>
  <c r="P110" i="10"/>
  <c r="P129" i="10"/>
  <c r="P117" i="10"/>
  <c r="P106" i="10"/>
  <c r="P127" i="10"/>
  <c r="P119" i="10"/>
  <c r="P111" i="10"/>
  <c r="P108" i="10"/>
  <c r="P132" i="10"/>
  <c r="P124" i="10"/>
  <c r="P125" i="10"/>
  <c r="P105" i="10"/>
  <c r="P130" i="10"/>
  <c r="P122" i="10"/>
  <c r="P114" i="10"/>
  <c r="P120" i="10"/>
  <c r="P121" i="10"/>
  <c r="P109" i="10"/>
  <c r="P131" i="10"/>
  <c r="P123" i="10"/>
  <c r="P115" i="10"/>
  <c r="P116" i="10"/>
  <c r="P133" i="10"/>
  <c r="P128" i="10"/>
  <c r="P112" i="10"/>
  <c r="P113" i="10"/>
  <c r="P107" i="10"/>
  <c r="L38" i="10" l="1"/>
  <c r="K38" i="10"/>
  <c r="M38" i="10" s="1"/>
  <c r="E38" i="10"/>
  <c r="G38" i="10" s="1"/>
  <c r="L37" i="10"/>
  <c r="K37" i="10"/>
  <c r="M37" i="10" s="1"/>
  <c r="E37" i="10"/>
  <c r="G37" i="10" s="1"/>
  <c r="L36" i="10"/>
  <c r="K36" i="10"/>
  <c r="E36" i="10"/>
  <c r="G36" i="10" s="1"/>
  <c r="L35" i="10"/>
  <c r="K35" i="10"/>
  <c r="M35" i="10" s="1"/>
  <c r="E35" i="10"/>
  <c r="G35" i="10" s="1"/>
  <c r="L34" i="10"/>
  <c r="K34" i="10"/>
  <c r="M34" i="10" s="1"/>
  <c r="E34" i="10"/>
  <c r="G34" i="10" s="1"/>
  <c r="L33" i="10"/>
  <c r="K33" i="10"/>
  <c r="M33" i="10" s="1"/>
  <c r="E33" i="10"/>
  <c r="G33" i="10" s="1"/>
  <c r="L32" i="10"/>
  <c r="K32" i="10"/>
  <c r="E32" i="10"/>
  <c r="G32" i="10" s="1"/>
  <c r="L31" i="10"/>
  <c r="K31" i="10"/>
  <c r="M31" i="10" s="1"/>
  <c r="E31" i="10"/>
  <c r="G31" i="10" s="1"/>
  <c r="L30" i="10"/>
  <c r="K30" i="10"/>
  <c r="M30" i="10" s="1"/>
  <c r="E30" i="10"/>
  <c r="G30" i="10" s="1"/>
  <c r="L29" i="10"/>
  <c r="K29" i="10"/>
  <c r="M29" i="10" s="1"/>
  <c r="E29" i="10"/>
  <c r="G29" i="10" s="1"/>
  <c r="L28" i="10"/>
  <c r="K28" i="10"/>
  <c r="E28" i="10"/>
  <c r="G28" i="10" s="1"/>
  <c r="L27" i="10"/>
  <c r="K27" i="10"/>
  <c r="M27" i="10" s="1"/>
  <c r="E27" i="10"/>
  <c r="G27" i="10" s="1"/>
  <c r="L26" i="10"/>
  <c r="K26" i="10"/>
  <c r="M26" i="10" s="1"/>
  <c r="E26" i="10"/>
  <c r="G26" i="10" s="1"/>
  <c r="L25" i="10"/>
  <c r="K25" i="10"/>
  <c r="M25" i="10" s="1"/>
  <c r="E25" i="10"/>
  <c r="G25" i="10" s="1"/>
  <c r="L24" i="10"/>
  <c r="K24" i="10"/>
  <c r="E24" i="10"/>
  <c r="G24" i="10" s="1"/>
  <c r="L23" i="10"/>
  <c r="K23" i="10"/>
  <c r="M23" i="10" s="1"/>
  <c r="E23" i="10"/>
  <c r="G23" i="10" s="1"/>
  <c r="L22" i="10"/>
  <c r="K22" i="10"/>
  <c r="E22" i="10"/>
  <c r="G22" i="10" s="1"/>
  <c r="L21" i="10"/>
  <c r="K21" i="10"/>
  <c r="M21" i="10" s="1"/>
  <c r="E21" i="10"/>
  <c r="G21" i="10" s="1"/>
  <c r="L20" i="10"/>
  <c r="K20" i="10"/>
  <c r="E20" i="10"/>
  <c r="G20" i="10" s="1"/>
  <c r="L19" i="10"/>
  <c r="K19" i="10"/>
  <c r="M19" i="10" s="1"/>
  <c r="E19" i="10"/>
  <c r="G19" i="10" s="1"/>
  <c r="L18" i="10"/>
  <c r="K18" i="10"/>
  <c r="E18" i="10"/>
  <c r="G18" i="10" s="1"/>
  <c r="L17" i="10"/>
  <c r="K17" i="10"/>
  <c r="E17" i="10"/>
  <c r="G17" i="10" s="1"/>
  <c r="L16" i="10"/>
  <c r="K16" i="10"/>
  <c r="E16" i="10"/>
  <c r="G16" i="10" s="1"/>
  <c r="L15" i="10"/>
  <c r="K15" i="10"/>
  <c r="M15" i="10" s="1"/>
  <c r="E15" i="10"/>
  <c r="G15" i="10" s="1"/>
  <c r="L14" i="10"/>
  <c r="K14" i="10"/>
  <c r="M14" i="10" s="1"/>
  <c r="E14" i="10"/>
  <c r="G14" i="10" s="1"/>
  <c r="L13" i="10"/>
  <c r="K13" i="10"/>
  <c r="E13" i="10"/>
  <c r="G13" i="10" s="1"/>
  <c r="L12" i="10"/>
  <c r="K12" i="10"/>
  <c r="E12" i="10"/>
  <c r="G12" i="10" s="1"/>
  <c r="L11" i="10"/>
  <c r="K11" i="10"/>
  <c r="M11" i="10" s="1"/>
  <c r="E11" i="10"/>
  <c r="G11" i="10" s="1"/>
  <c r="L10" i="10"/>
  <c r="K10" i="10"/>
  <c r="E10" i="10"/>
  <c r="G10" i="10" s="1"/>
  <c r="L9" i="10"/>
  <c r="K9" i="10"/>
  <c r="E9" i="10"/>
  <c r="G9" i="10" s="1"/>
  <c r="M10" i="10" l="1"/>
  <c r="M18" i="10"/>
  <c r="M22" i="10"/>
  <c r="O22" i="10" s="1"/>
  <c r="P22" i="10" s="1"/>
  <c r="M9" i="10"/>
  <c r="O9" i="10" s="1"/>
  <c r="P9" i="10" s="1"/>
  <c r="M13" i="10"/>
  <c r="M17" i="10"/>
  <c r="O17" i="10" s="1"/>
  <c r="P17" i="10" s="1"/>
  <c r="M12" i="10"/>
  <c r="O12" i="10" s="1"/>
  <c r="P12" i="10" s="1"/>
  <c r="M16" i="10"/>
  <c r="O16" i="10" s="1"/>
  <c r="P16" i="10" s="1"/>
  <c r="M20" i="10"/>
  <c r="M24" i="10"/>
  <c r="M28" i="10"/>
  <c r="O28" i="10" s="1"/>
  <c r="P28" i="10" s="1"/>
  <c r="M32" i="10"/>
  <c r="O32" i="10" s="1"/>
  <c r="P32" i="10" s="1"/>
  <c r="M36" i="10"/>
  <c r="O20" i="10"/>
  <c r="P20" i="10" s="1"/>
  <c r="O31" i="10"/>
  <c r="P31" i="10" s="1"/>
  <c r="O10" i="10"/>
  <c r="P10" i="10" s="1"/>
  <c r="O11" i="10"/>
  <c r="P11" i="10" s="1"/>
  <c r="O13" i="10"/>
  <c r="P13" i="10" s="1"/>
  <c r="O14" i="10"/>
  <c r="P14" i="10" s="1"/>
  <c r="O15" i="10"/>
  <c r="P15" i="10" s="1"/>
  <c r="O18" i="10"/>
  <c r="P18" i="10" s="1"/>
  <c r="O19" i="10"/>
  <c r="P19" i="10" s="1"/>
  <c r="O21" i="10"/>
  <c r="P21" i="10" s="1"/>
  <c r="O23" i="10"/>
  <c r="P23" i="10" s="1"/>
  <c r="O24" i="10"/>
  <c r="P24" i="10" s="1"/>
  <c r="O25" i="10"/>
  <c r="P25" i="10" s="1"/>
  <c r="O26" i="10"/>
  <c r="P26" i="10" s="1"/>
  <c r="O27" i="10"/>
  <c r="P27" i="10" s="1"/>
  <c r="O29" i="10"/>
  <c r="P29" i="10" s="1"/>
  <c r="O30" i="10"/>
  <c r="P30" i="10" s="1"/>
  <c r="O33" i="10"/>
  <c r="P33" i="10" s="1"/>
  <c r="O34" i="10"/>
  <c r="P34" i="10" s="1"/>
  <c r="O35" i="10"/>
  <c r="P35" i="10" s="1"/>
  <c r="O36" i="10"/>
  <c r="P36" i="10" s="1"/>
  <c r="O37" i="10"/>
  <c r="P37" i="10" s="1"/>
  <c r="O38" i="10"/>
  <c r="P38" i="10" s="1"/>
  <c r="E84" i="10" l="1"/>
  <c r="B84" i="10"/>
  <c r="L37" i="15"/>
  <c r="K37" i="15"/>
  <c r="E37" i="15"/>
  <c r="G37" i="15" s="1"/>
  <c r="L36" i="15"/>
  <c r="K36" i="15"/>
  <c r="E36" i="15"/>
  <c r="G36" i="15" s="1"/>
  <c r="L35" i="15"/>
  <c r="K35" i="15"/>
  <c r="M35" i="15" s="1"/>
  <c r="E35" i="15"/>
  <c r="G35" i="15" s="1"/>
  <c r="L34" i="15"/>
  <c r="K34" i="15"/>
  <c r="M34" i="15" s="1"/>
  <c r="E34" i="15"/>
  <c r="G34" i="15" s="1"/>
  <c r="L33" i="15"/>
  <c r="K33" i="15"/>
  <c r="M33" i="15" s="1"/>
  <c r="E33" i="15"/>
  <c r="G33" i="15" s="1"/>
  <c r="L32" i="15"/>
  <c r="K32" i="15"/>
  <c r="E32" i="15"/>
  <c r="G32" i="15" s="1"/>
  <c r="L31" i="15"/>
  <c r="K31" i="15"/>
  <c r="M31" i="15" s="1"/>
  <c r="E31" i="15"/>
  <c r="G31" i="15" s="1"/>
  <c r="L30" i="15"/>
  <c r="K30" i="15"/>
  <c r="M30" i="15" s="1"/>
  <c r="E30" i="15"/>
  <c r="G30" i="15" s="1"/>
  <c r="L29" i="15"/>
  <c r="K29" i="15"/>
  <c r="M29" i="15" s="1"/>
  <c r="E29" i="15"/>
  <c r="G29" i="15" s="1"/>
  <c r="L28" i="15"/>
  <c r="K28" i="15"/>
  <c r="E28" i="15"/>
  <c r="G28" i="15" s="1"/>
  <c r="L27" i="15"/>
  <c r="K27" i="15"/>
  <c r="M27" i="15" s="1"/>
  <c r="E27" i="15"/>
  <c r="G27" i="15" s="1"/>
  <c r="L26" i="15"/>
  <c r="K26" i="15"/>
  <c r="M26" i="15" s="1"/>
  <c r="E26" i="15"/>
  <c r="G26" i="15" s="1"/>
  <c r="L25" i="15"/>
  <c r="K25" i="15"/>
  <c r="M25" i="15" s="1"/>
  <c r="E25" i="15"/>
  <c r="G25" i="15" s="1"/>
  <c r="L24" i="15"/>
  <c r="K24" i="15"/>
  <c r="E24" i="15"/>
  <c r="G24" i="15" s="1"/>
  <c r="L23" i="15"/>
  <c r="K23" i="15"/>
  <c r="M23" i="15" s="1"/>
  <c r="E23" i="15"/>
  <c r="G23" i="15" s="1"/>
  <c r="L22" i="15"/>
  <c r="K22" i="15"/>
  <c r="M22" i="15" s="1"/>
  <c r="E22" i="15"/>
  <c r="G22" i="15" s="1"/>
  <c r="L21" i="15"/>
  <c r="K21" i="15"/>
  <c r="M21" i="15" s="1"/>
  <c r="E21" i="15"/>
  <c r="G21" i="15" s="1"/>
  <c r="L20" i="15"/>
  <c r="K20" i="15"/>
  <c r="E20" i="15"/>
  <c r="G20" i="15" s="1"/>
  <c r="L19" i="15"/>
  <c r="K19" i="15"/>
  <c r="M19" i="15" s="1"/>
  <c r="E19" i="15"/>
  <c r="G19" i="15" s="1"/>
  <c r="L18" i="15"/>
  <c r="K18" i="15"/>
  <c r="M18" i="15" s="1"/>
  <c r="E18" i="15"/>
  <c r="G18" i="15" s="1"/>
  <c r="L17" i="15"/>
  <c r="K17" i="15"/>
  <c r="M17" i="15" s="1"/>
  <c r="E17" i="15"/>
  <c r="G17" i="15" s="1"/>
  <c r="L16" i="15"/>
  <c r="K16" i="15"/>
  <c r="E16" i="15"/>
  <c r="G16" i="15" s="1"/>
  <c r="L15" i="15"/>
  <c r="K15" i="15"/>
  <c r="M15" i="15" s="1"/>
  <c r="E15" i="15"/>
  <c r="G15" i="15" s="1"/>
  <c r="L14" i="15"/>
  <c r="K14" i="15"/>
  <c r="M14" i="15" s="1"/>
  <c r="E14" i="15"/>
  <c r="G14" i="15" s="1"/>
  <c r="L13" i="15"/>
  <c r="K13" i="15"/>
  <c r="M13" i="15" s="1"/>
  <c r="E13" i="15"/>
  <c r="G13" i="15" s="1"/>
  <c r="L12" i="15"/>
  <c r="K12" i="15"/>
  <c r="E12" i="15"/>
  <c r="G12" i="15" s="1"/>
  <c r="L11" i="15"/>
  <c r="K11" i="15"/>
  <c r="M11" i="15" s="1"/>
  <c r="E11" i="15"/>
  <c r="G11" i="15" s="1"/>
  <c r="L10" i="15"/>
  <c r="K10" i="15"/>
  <c r="M10" i="15" s="1"/>
  <c r="E10" i="15"/>
  <c r="G10" i="15" s="1"/>
  <c r="L9" i="15"/>
  <c r="K9" i="15"/>
  <c r="M9" i="15" s="1"/>
  <c r="E9" i="15"/>
  <c r="G9" i="15" s="1"/>
  <c r="L8" i="15"/>
  <c r="K8" i="15"/>
  <c r="E8" i="15"/>
  <c r="G8" i="15" s="1"/>
  <c r="M37" i="15" l="1"/>
  <c r="M8" i="15"/>
  <c r="M12" i="15"/>
  <c r="O12" i="15" s="1"/>
  <c r="M16" i="15"/>
  <c r="O16" i="15" s="1"/>
  <c r="M20" i="15"/>
  <c r="O20" i="15" s="1"/>
  <c r="M24" i="15"/>
  <c r="M28" i="15"/>
  <c r="M32" i="15"/>
  <c r="O32" i="15" s="1"/>
  <c r="M36" i="15"/>
  <c r="O36" i="15" s="1"/>
  <c r="O23" i="15"/>
  <c r="O27" i="15"/>
  <c r="O35" i="15"/>
  <c r="O10" i="15"/>
  <c r="O14" i="15"/>
  <c r="O18" i="15"/>
  <c r="O22" i="15"/>
  <c r="O30" i="15"/>
  <c r="O34" i="15"/>
  <c r="O9" i="15"/>
  <c r="O13" i="15"/>
  <c r="O17" i="15"/>
  <c r="O21" i="15"/>
  <c r="O25" i="15"/>
  <c r="O29" i="15"/>
  <c r="O33" i="15"/>
  <c r="O37" i="15"/>
  <c r="O11" i="15"/>
  <c r="O15" i="15"/>
  <c r="O19" i="15"/>
  <c r="O31" i="15"/>
  <c r="O26" i="15"/>
  <c r="O8" i="15"/>
  <c r="O24" i="15"/>
  <c r="O28" i="15"/>
  <c r="P28" i="15" l="1"/>
  <c r="P12" i="15"/>
  <c r="P19" i="15"/>
  <c r="P33" i="15"/>
  <c r="P17" i="15"/>
  <c r="P30" i="15"/>
  <c r="P10" i="15"/>
  <c r="P36" i="15"/>
  <c r="P20" i="15"/>
  <c r="P26" i="15"/>
  <c r="P11" i="15"/>
  <c r="P25" i="15"/>
  <c r="P9" i="15"/>
  <c r="P18" i="15"/>
  <c r="P27" i="15"/>
  <c r="P32" i="15"/>
  <c r="P24" i="15"/>
  <c r="P16" i="15"/>
  <c r="P8" i="15"/>
  <c r="P31" i="15"/>
  <c r="P15" i="15"/>
  <c r="P37" i="15"/>
  <c r="P29" i="15"/>
  <c r="P21" i="15"/>
  <c r="P13" i="15"/>
  <c r="P34" i="15"/>
  <c r="P22" i="15"/>
  <c r="P14" i="15"/>
  <c r="P35" i="15"/>
  <c r="P23" i="15"/>
  <c r="E83" i="15" l="1"/>
  <c r="B83" i="15"/>
  <c r="U50" i="13"/>
  <c r="U51" i="13"/>
  <c r="U52" i="13"/>
  <c r="U53" i="13"/>
  <c r="U54" i="13"/>
  <c r="U55" i="13"/>
  <c r="U56" i="13"/>
  <c r="U57" i="13"/>
  <c r="U58" i="13"/>
  <c r="U59" i="13"/>
  <c r="U60" i="13"/>
  <c r="U61" i="13"/>
  <c r="U62" i="13"/>
  <c r="U63" i="13"/>
  <c r="U64" i="13"/>
  <c r="U65" i="13"/>
  <c r="U66" i="13"/>
  <c r="U67" i="13"/>
  <c r="U68" i="13"/>
  <c r="U69" i="13"/>
  <c r="U70" i="13"/>
  <c r="U71" i="13"/>
  <c r="U72" i="13"/>
  <c r="U73" i="13"/>
  <c r="U74" i="13"/>
  <c r="U75" i="13"/>
  <c r="U76" i="13"/>
  <c r="U77" i="13"/>
  <c r="U78" i="13"/>
  <c r="U49"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10" i="13"/>
  <c r="B116" i="13"/>
  <c r="B115" i="13"/>
  <c r="N78" i="13"/>
  <c r="M78" i="13"/>
  <c r="O78" i="13" s="1"/>
  <c r="L78" i="13"/>
  <c r="K78" i="13"/>
  <c r="G78" i="13"/>
  <c r="N77" i="13"/>
  <c r="M77" i="13"/>
  <c r="L77" i="13"/>
  <c r="K77" i="13"/>
  <c r="G77" i="13"/>
  <c r="N76" i="13"/>
  <c r="M76" i="13"/>
  <c r="O76" i="13" s="1"/>
  <c r="L76" i="13"/>
  <c r="K76" i="13"/>
  <c r="G76" i="13"/>
  <c r="N75" i="13"/>
  <c r="M75" i="13"/>
  <c r="L75" i="13"/>
  <c r="K75" i="13"/>
  <c r="G75" i="13"/>
  <c r="N74" i="13"/>
  <c r="M74" i="13"/>
  <c r="O74" i="13" s="1"/>
  <c r="L74" i="13"/>
  <c r="K74" i="13"/>
  <c r="G74" i="13"/>
  <c r="N73" i="13"/>
  <c r="M73" i="13"/>
  <c r="L73" i="13"/>
  <c r="K73" i="13"/>
  <c r="G73" i="13"/>
  <c r="N72" i="13"/>
  <c r="M72" i="13"/>
  <c r="O72" i="13" s="1"/>
  <c r="L72" i="13"/>
  <c r="K72" i="13"/>
  <c r="G72" i="13"/>
  <c r="N71" i="13"/>
  <c r="M71" i="13"/>
  <c r="L71" i="13"/>
  <c r="K71" i="13"/>
  <c r="G71" i="13"/>
  <c r="N70" i="13"/>
  <c r="M70" i="13"/>
  <c r="O70" i="13" s="1"/>
  <c r="L70" i="13"/>
  <c r="K70" i="13"/>
  <c r="G70" i="13"/>
  <c r="N69" i="13"/>
  <c r="M69" i="13"/>
  <c r="L69" i="13"/>
  <c r="K69" i="13"/>
  <c r="G69" i="13"/>
  <c r="N68" i="13"/>
  <c r="M68" i="13"/>
  <c r="L68" i="13"/>
  <c r="K68" i="13"/>
  <c r="G68" i="13"/>
  <c r="N67" i="13"/>
  <c r="O67" i="13" s="1"/>
  <c r="M67" i="13"/>
  <c r="L67" i="13"/>
  <c r="K67" i="13"/>
  <c r="G67" i="13"/>
  <c r="N66" i="13"/>
  <c r="M66" i="13"/>
  <c r="O66" i="13" s="1"/>
  <c r="L66" i="13"/>
  <c r="K66" i="13"/>
  <c r="G66" i="13"/>
  <c r="N65" i="13"/>
  <c r="M65" i="13"/>
  <c r="L65" i="13"/>
  <c r="K65" i="13"/>
  <c r="G65" i="13"/>
  <c r="N64" i="13"/>
  <c r="M64" i="13"/>
  <c r="L64" i="13"/>
  <c r="K64" i="13"/>
  <c r="G64" i="13"/>
  <c r="N63" i="13"/>
  <c r="L63" i="13"/>
  <c r="K63" i="13"/>
  <c r="V63" i="13" s="1"/>
  <c r="X63" i="13" s="1"/>
  <c r="E63" i="13"/>
  <c r="M63" i="13" s="1"/>
  <c r="O63" i="13" s="1"/>
  <c r="N62" i="13"/>
  <c r="M62" i="13"/>
  <c r="O62" i="13" s="1"/>
  <c r="L62" i="13"/>
  <c r="K62" i="13"/>
  <c r="V62" i="13" s="1"/>
  <c r="G62" i="13"/>
  <c r="N61" i="13"/>
  <c r="M61" i="13"/>
  <c r="L61" i="13"/>
  <c r="K61" i="13"/>
  <c r="G61" i="13"/>
  <c r="N60" i="13"/>
  <c r="M60" i="13"/>
  <c r="L60" i="13"/>
  <c r="K60" i="13"/>
  <c r="G60" i="13"/>
  <c r="N59" i="13"/>
  <c r="M59" i="13"/>
  <c r="L59" i="13"/>
  <c r="K59" i="13"/>
  <c r="G59" i="13"/>
  <c r="N58" i="13"/>
  <c r="M58" i="13"/>
  <c r="O58" i="13" s="1"/>
  <c r="L58" i="13"/>
  <c r="K58" i="13"/>
  <c r="V58" i="13" s="1"/>
  <c r="G58" i="13"/>
  <c r="N57" i="13"/>
  <c r="M57" i="13"/>
  <c r="L57" i="13"/>
  <c r="K57" i="13"/>
  <c r="G57" i="13"/>
  <c r="N56" i="13"/>
  <c r="M56" i="13"/>
  <c r="L56" i="13"/>
  <c r="K56" i="13"/>
  <c r="G56" i="13"/>
  <c r="N55" i="13"/>
  <c r="M55" i="13"/>
  <c r="L55" i="13"/>
  <c r="K55" i="13"/>
  <c r="V55" i="13" s="1"/>
  <c r="X55" i="13" s="1"/>
  <c r="G55" i="13"/>
  <c r="N54" i="13"/>
  <c r="M54" i="13"/>
  <c r="L54" i="13"/>
  <c r="K54" i="13"/>
  <c r="V54" i="13" s="1"/>
  <c r="G54" i="13"/>
  <c r="N53" i="13"/>
  <c r="M53" i="13"/>
  <c r="O53" i="13" s="1"/>
  <c r="L53" i="13"/>
  <c r="K53" i="13"/>
  <c r="G53" i="13"/>
  <c r="N52" i="13"/>
  <c r="M52" i="13"/>
  <c r="O52" i="13" s="1"/>
  <c r="L52" i="13"/>
  <c r="K52" i="13"/>
  <c r="G52" i="13"/>
  <c r="N51" i="13"/>
  <c r="M51" i="13"/>
  <c r="O51" i="13" s="1"/>
  <c r="L51" i="13"/>
  <c r="K51" i="13"/>
  <c r="G51" i="13"/>
  <c r="N50" i="13"/>
  <c r="M50" i="13"/>
  <c r="L50" i="13"/>
  <c r="K50" i="13"/>
  <c r="V50" i="13" s="1"/>
  <c r="G50" i="13"/>
  <c r="O49" i="13"/>
  <c r="N49" i="13"/>
  <c r="M49" i="13"/>
  <c r="L49" i="13"/>
  <c r="K49" i="13"/>
  <c r="G49" i="13"/>
  <c r="N39" i="13"/>
  <c r="L39" i="13"/>
  <c r="K39" i="13"/>
  <c r="E39" i="13"/>
  <c r="M39" i="13" s="1"/>
  <c r="N38" i="13"/>
  <c r="L38" i="13"/>
  <c r="K38" i="13"/>
  <c r="E38" i="13"/>
  <c r="G38" i="13" s="1"/>
  <c r="N37" i="13"/>
  <c r="L37" i="13"/>
  <c r="K37" i="13"/>
  <c r="E37" i="13"/>
  <c r="M37" i="13" s="1"/>
  <c r="N36" i="13"/>
  <c r="M36" i="13"/>
  <c r="O36" i="13" s="1"/>
  <c r="L36" i="13"/>
  <c r="K36" i="13"/>
  <c r="E36" i="13"/>
  <c r="G36" i="13" s="1"/>
  <c r="N35" i="13"/>
  <c r="L35" i="13"/>
  <c r="K35" i="13"/>
  <c r="E35" i="13"/>
  <c r="M35" i="13" s="1"/>
  <c r="N34" i="13"/>
  <c r="L34" i="13"/>
  <c r="K34" i="13"/>
  <c r="E34" i="13"/>
  <c r="G34" i="13" s="1"/>
  <c r="N33" i="13"/>
  <c r="L33" i="13"/>
  <c r="K33" i="13"/>
  <c r="E33" i="13"/>
  <c r="M33" i="13" s="1"/>
  <c r="N32" i="13"/>
  <c r="L32" i="13"/>
  <c r="K32" i="13"/>
  <c r="V32" i="13" s="1"/>
  <c r="E32" i="13"/>
  <c r="G32" i="13" s="1"/>
  <c r="N31" i="13"/>
  <c r="L31" i="13"/>
  <c r="K31" i="13"/>
  <c r="E31" i="13"/>
  <c r="M31" i="13" s="1"/>
  <c r="O31" i="13" s="1"/>
  <c r="N30" i="13"/>
  <c r="L30" i="13"/>
  <c r="K30" i="13"/>
  <c r="E30" i="13"/>
  <c r="G30" i="13" s="1"/>
  <c r="N29" i="13"/>
  <c r="L29" i="13"/>
  <c r="K29" i="13"/>
  <c r="E29" i="13"/>
  <c r="M29" i="13" s="1"/>
  <c r="O29" i="13" s="1"/>
  <c r="N28" i="13"/>
  <c r="L28" i="13"/>
  <c r="K28" i="13"/>
  <c r="V28" i="13" s="1"/>
  <c r="E28" i="13"/>
  <c r="G28" i="13" s="1"/>
  <c r="N27" i="13"/>
  <c r="L27" i="13"/>
  <c r="K27" i="13"/>
  <c r="E27" i="13"/>
  <c r="M27" i="13" s="1"/>
  <c r="O27" i="13" s="1"/>
  <c r="N26" i="13"/>
  <c r="L26" i="13"/>
  <c r="K26" i="13"/>
  <c r="E26" i="13"/>
  <c r="G26" i="13" s="1"/>
  <c r="N25" i="13"/>
  <c r="L25" i="13"/>
  <c r="K25" i="13"/>
  <c r="E25" i="13"/>
  <c r="M25" i="13" s="1"/>
  <c r="O25" i="13" s="1"/>
  <c r="N24" i="13"/>
  <c r="L24" i="13"/>
  <c r="K24" i="13"/>
  <c r="E24" i="13"/>
  <c r="G24" i="13" s="1"/>
  <c r="N23" i="13"/>
  <c r="L23" i="13"/>
  <c r="K23" i="13"/>
  <c r="G23" i="13"/>
  <c r="E23" i="13"/>
  <c r="M23" i="13" s="1"/>
  <c r="O23" i="13" s="1"/>
  <c r="N22" i="13"/>
  <c r="L22" i="13"/>
  <c r="K22" i="13"/>
  <c r="E22" i="13"/>
  <c r="G22" i="13" s="1"/>
  <c r="N21" i="13"/>
  <c r="L21" i="13"/>
  <c r="K21" i="13"/>
  <c r="E21" i="13"/>
  <c r="M21" i="13" s="1"/>
  <c r="N20" i="13"/>
  <c r="M20" i="13"/>
  <c r="O20" i="13" s="1"/>
  <c r="L20" i="13"/>
  <c r="V20" i="13" s="1"/>
  <c r="K20" i="13"/>
  <c r="E20" i="13"/>
  <c r="G20" i="13" s="1"/>
  <c r="N19" i="13"/>
  <c r="L19" i="13"/>
  <c r="K19" i="13"/>
  <c r="E19" i="13"/>
  <c r="M19" i="13" s="1"/>
  <c r="O19" i="13" s="1"/>
  <c r="N18" i="13"/>
  <c r="L18" i="13"/>
  <c r="K18" i="13"/>
  <c r="E18" i="13"/>
  <c r="G18" i="13" s="1"/>
  <c r="N17" i="13"/>
  <c r="L17" i="13"/>
  <c r="K17" i="13"/>
  <c r="E17" i="13"/>
  <c r="M17" i="13" s="1"/>
  <c r="N16" i="13"/>
  <c r="L16" i="13"/>
  <c r="K16" i="13"/>
  <c r="E16" i="13"/>
  <c r="G16" i="13" s="1"/>
  <c r="N15" i="13"/>
  <c r="L15" i="13"/>
  <c r="K15" i="13"/>
  <c r="E15" i="13"/>
  <c r="M15" i="13" s="1"/>
  <c r="N14" i="13"/>
  <c r="L14" i="13"/>
  <c r="K14" i="13"/>
  <c r="E14" i="13"/>
  <c r="G14" i="13" s="1"/>
  <c r="N13" i="13"/>
  <c r="L13" i="13"/>
  <c r="K13" i="13"/>
  <c r="E13" i="13"/>
  <c r="M13" i="13" s="1"/>
  <c r="O13" i="13" s="1"/>
  <c r="N12" i="13"/>
  <c r="M12" i="13"/>
  <c r="O12" i="13" s="1"/>
  <c r="L12" i="13"/>
  <c r="K12" i="13"/>
  <c r="E12" i="13"/>
  <c r="G12" i="13" s="1"/>
  <c r="N11" i="13"/>
  <c r="L11" i="13"/>
  <c r="K11" i="13"/>
  <c r="E11" i="13"/>
  <c r="M11" i="13" s="1"/>
  <c r="N10" i="13"/>
  <c r="L10" i="13"/>
  <c r="K10" i="13"/>
  <c r="E10" i="13"/>
  <c r="G10" i="13" s="1"/>
  <c r="V65" i="13" l="1"/>
  <c r="X65" i="13" s="1"/>
  <c r="V37" i="13"/>
  <c r="V18" i="13"/>
  <c r="X18" i="13" s="1"/>
  <c r="V26" i="13"/>
  <c r="X26" i="13" s="1"/>
  <c r="V30" i="13"/>
  <c r="X30" i="13" s="1"/>
  <c r="Y30" i="13" s="1"/>
  <c r="O15" i="13"/>
  <c r="V56" i="13"/>
  <c r="X56" i="13" s="1"/>
  <c r="Y56" i="13" s="1"/>
  <c r="O65" i="13"/>
  <c r="G19" i="13"/>
  <c r="O33" i="13"/>
  <c r="O35" i="13"/>
  <c r="O17" i="13"/>
  <c r="O11" i="13"/>
  <c r="M10" i="13"/>
  <c r="O10" i="13" s="1"/>
  <c r="M14" i="13"/>
  <c r="O14" i="13" s="1"/>
  <c r="O21" i="13"/>
  <c r="M32" i="13"/>
  <c r="O32" i="13" s="1"/>
  <c r="V36" i="13"/>
  <c r="X36" i="13" s="1"/>
  <c r="Y36" i="13" s="1"/>
  <c r="O37" i="13"/>
  <c r="O39" i="13"/>
  <c r="V52" i="13"/>
  <c r="O57" i="13"/>
  <c r="O60" i="13"/>
  <c r="V69" i="13"/>
  <c r="X69" i="13" s="1"/>
  <c r="Y69" i="13" s="1"/>
  <c r="V77" i="13"/>
  <c r="X77" i="13" s="1"/>
  <c r="Y77" i="13" s="1"/>
  <c r="V53" i="13"/>
  <c r="X53" i="13" s="1"/>
  <c r="V10" i="13"/>
  <c r="G17" i="13"/>
  <c r="G39" i="13"/>
  <c r="O59" i="13"/>
  <c r="O77" i="13"/>
  <c r="V17" i="13"/>
  <c r="X17" i="13" s="1"/>
  <c r="G21" i="13"/>
  <c r="V22" i="13"/>
  <c r="M26" i="13"/>
  <c r="O26" i="13" s="1"/>
  <c r="G29" i="13"/>
  <c r="G33" i="13"/>
  <c r="V51" i="13"/>
  <c r="O71" i="13"/>
  <c r="O73" i="13"/>
  <c r="O75" i="13"/>
  <c r="V12" i="13"/>
  <c r="X12" i="13" s="1"/>
  <c r="G25" i="13"/>
  <c r="G27" i="13"/>
  <c r="G35" i="13"/>
  <c r="O55" i="13"/>
  <c r="V59" i="13"/>
  <c r="O61" i="13"/>
  <c r="G63" i="13"/>
  <c r="G11" i="13"/>
  <c r="G13" i="13"/>
  <c r="V14" i="13"/>
  <c r="X14" i="13" s="1"/>
  <c r="G15" i="13"/>
  <c r="V16" i="13"/>
  <c r="X16" i="13" s="1"/>
  <c r="Y16" i="13" s="1"/>
  <c r="V21" i="13"/>
  <c r="X21" i="13" s="1"/>
  <c r="V24" i="13"/>
  <c r="X24" i="13" s="1"/>
  <c r="Y24" i="13" s="1"/>
  <c r="V29" i="13"/>
  <c r="X29" i="13" s="1"/>
  <c r="Y29" i="13" s="1"/>
  <c r="G31" i="13"/>
  <c r="G37" i="13"/>
  <c r="V38" i="13"/>
  <c r="O50" i="13"/>
  <c r="O54" i="13"/>
  <c r="V60" i="13"/>
  <c r="X60" i="13" s="1"/>
  <c r="Y60" i="13" s="1"/>
  <c r="O64" i="13"/>
  <c r="O68" i="13"/>
  <c r="O69" i="13"/>
  <c r="V71" i="13"/>
  <c r="X71" i="13" s="1"/>
  <c r="V73" i="13"/>
  <c r="X73" i="13" s="1"/>
  <c r="X52" i="13"/>
  <c r="Y52" i="13" s="1"/>
  <c r="X54" i="13"/>
  <c r="Y54" i="13" s="1"/>
  <c r="X59" i="13"/>
  <c r="X51" i="13"/>
  <c r="Y51" i="13" s="1"/>
  <c r="X62" i="13"/>
  <c r="Y62" i="13" s="1"/>
  <c r="V68" i="13"/>
  <c r="V76" i="13"/>
  <c r="V70" i="13"/>
  <c r="V78" i="13"/>
  <c r="V49" i="13"/>
  <c r="X50" i="13"/>
  <c r="Y50" i="13" s="1"/>
  <c r="Y53" i="13"/>
  <c r="V57" i="13"/>
  <c r="X58" i="13"/>
  <c r="Y58" i="13" s="1"/>
  <c r="V61" i="13"/>
  <c r="Y63" i="13"/>
  <c r="V64" i="13"/>
  <c r="Y65" i="13"/>
  <c r="V72" i="13"/>
  <c r="Y55" i="13"/>
  <c r="O56" i="13"/>
  <c r="V66" i="13"/>
  <c r="V67" i="13"/>
  <c r="V74" i="13"/>
  <c r="V75" i="13"/>
  <c r="X20" i="13"/>
  <c r="Y20" i="13" s="1"/>
  <c r="X28" i="13"/>
  <c r="Y28" i="13" s="1"/>
  <c r="X10" i="13"/>
  <c r="Y10" i="13" s="1"/>
  <c r="X22" i="13"/>
  <c r="V27" i="13"/>
  <c r="V34" i="13"/>
  <c r="V35" i="13"/>
  <c r="V15" i="13"/>
  <c r="V19" i="13"/>
  <c r="X32" i="13"/>
  <c r="Y32" i="13" s="1"/>
  <c r="V23" i="13"/>
  <c r="V25" i="13"/>
  <c r="M28" i="13"/>
  <c r="O28" i="13" s="1"/>
  <c r="Y21" i="13"/>
  <c r="V11" i="13"/>
  <c r="V13" i="13"/>
  <c r="M16" i="13"/>
  <c r="O16" i="13" s="1"/>
  <c r="M24" i="13"/>
  <c r="O24" i="13" s="1"/>
  <c r="V31" i="13"/>
  <c r="V33" i="13"/>
  <c r="X37" i="13"/>
  <c r="Y37" i="13" s="1"/>
  <c r="V39" i="13"/>
  <c r="M18" i="13"/>
  <c r="O18" i="13" s="1"/>
  <c r="M30" i="13"/>
  <c r="O30" i="13" s="1"/>
  <c r="M34" i="13"/>
  <c r="O34" i="13" s="1"/>
  <c r="M38" i="13"/>
  <c r="O38" i="13" s="1"/>
  <c r="M22" i="13"/>
  <c r="O22" i="13" s="1"/>
  <c r="Y73" i="13" l="1"/>
  <c r="Y26" i="13"/>
  <c r="Y12" i="13"/>
  <c r="Y22" i="13"/>
  <c r="Y18" i="13"/>
  <c r="Y59" i="13"/>
  <c r="Y17" i="13"/>
  <c r="X38" i="13"/>
  <c r="Y38" i="13" s="1"/>
  <c r="Y14" i="13"/>
  <c r="Y71" i="13"/>
  <c r="X49" i="13"/>
  <c r="Y49" i="13" s="1"/>
  <c r="X76" i="13"/>
  <c r="Y76" i="13" s="1"/>
  <c r="X64" i="13"/>
  <c r="Y64" i="13" s="1"/>
  <c r="X57" i="13"/>
  <c r="Y57" i="13"/>
  <c r="X78" i="13"/>
  <c r="Y78" i="13" s="1"/>
  <c r="X75" i="13"/>
  <c r="Y75" i="13" s="1"/>
  <c r="X67" i="13"/>
  <c r="Y67" i="13" s="1"/>
  <c r="X68" i="13"/>
  <c r="Y68" i="13" s="1"/>
  <c r="X74" i="13"/>
  <c r="Y74" i="13" s="1"/>
  <c r="X66" i="13"/>
  <c r="Y66" i="13" s="1"/>
  <c r="X72" i="13"/>
  <c r="Y72" i="13" s="1"/>
  <c r="X61" i="13"/>
  <c r="Y61" i="13" s="1"/>
  <c r="X70" i="13"/>
  <c r="Y70" i="13" s="1"/>
  <c r="X13" i="13"/>
  <c r="Y13" i="13" s="1"/>
  <c r="X27" i="13"/>
  <c r="Y27" i="13" s="1"/>
  <c r="X39" i="13"/>
  <c r="Y39" i="13" s="1"/>
  <c r="X11" i="13"/>
  <c r="Y11" i="13" s="1"/>
  <c r="X25" i="13"/>
  <c r="Y25" i="13" s="1"/>
  <c r="X35" i="13"/>
  <c r="Y35" i="13" s="1"/>
  <c r="X23" i="13"/>
  <c r="Y23" i="13" s="1"/>
  <c r="X19" i="13"/>
  <c r="Y19" i="13" s="1"/>
  <c r="X34" i="13"/>
  <c r="Y34" i="13" s="1"/>
  <c r="X31" i="13"/>
  <c r="Y31" i="13" s="1"/>
  <c r="X33" i="13"/>
  <c r="Y33" i="13" s="1"/>
  <c r="X15" i="13"/>
  <c r="Y15" i="13" s="1"/>
  <c r="B80" i="12" l="1"/>
  <c r="B81" i="12"/>
  <c r="L38" i="12"/>
  <c r="M38" i="12" s="1"/>
  <c r="E38" i="12"/>
  <c r="G38" i="12" s="1"/>
  <c r="L37" i="12"/>
  <c r="M37" i="12" s="1"/>
  <c r="G37" i="12"/>
  <c r="E37" i="12"/>
  <c r="L36" i="12"/>
  <c r="M36" i="12" s="1"/>
  <c r="O36" i="12" s="1"/>
  <c r="P36" i="12" s="1"/>
  <c r="E36" i="12"/>
  <c r="G36" i="12" s="1"/>
  <c r="L35" i="12"/>
  <c r="M35" i="12" s="1"/>
  <c r="E35" i="12"/>
  <c r="G35" i="12" s="1"/>
  <c r="L34" i="12"/>
  <c r="M34" i="12" s="1"/>
  <c r="E34" i="12"/>
  <c r="G34" i="12" s="1"/>
  <c r="L33" i="12"/>
  <c r="M33" i="12" s="1"/>
  <c r="E33" i="12"/>
  <c r="G33" i="12" s="1"/>
  <c r="L32" i="12"/>
  <c r="M32" i="12" s="1"/>
  <c r="O32" i="12" s="1"/>
  <c r="P32" i="12" s="1"/>
  <c r="E32" i="12"/>
  <c r="G32" i="12" s="1"/>
  <c r="L31" i="12"/>
  <c r="M31" i="12" s="1"/>
  <c r="E31" i="12"/>
  <c r="G31" i="12" s="1"/>
  <c r="L30" i="12"/>
  <c r="M30" i="12" s="1"/>
  <c r="E30" i="12"/>
  <c r="G30" i="12" s="1"/>
  <c r="L29" i="12"/>
  <c r="M29" i="12" s="1"/>
  <c r="E29" i="12"/>
  <c r="G29" i="12" s="1"/>
  <c r="L28" i="12"/>
  <c r="M28" i="12" s="1"/>
  <c r="O28" i="12" s="1"/>
  <c r="P28" i="12" s="1"/>
  <c r="E28" i="12"/>
  <c r="G28" i="12" s="1"/>
  <c r="L27" i="12"/>
  <c r="M27" i="12" s="1"/>
  <c r="E27" i="12"/>
  <c r="G27" i="12" s="1"/>
  <c r="L26" i="12"/>
  <c r="M26" i="12" s="1"/>
  <c r="E26" i="12"/>
  <c r="G26" i="12" s="1"/>
  <c r="L25" i="12"/>
  <c r="M25" i="12" s="1"/>
  <c r="E25" i="12"/>
  <c r="G25" i="12" s="1"/>
  <c r="L24" i="12"/>
  <c r="M24" i="12" s="1"/>
  <c r="O24" i="12" s="1"/>
  <c r="P24" i="12" s="1"/>
  <c r="E24" i="12"/>
  <c r="G24" i="12" s="1"/>
  <c r="L23" i="12"/>
  <c r="M23" i="12" s="1"/>
  <c r="E23" i="12"/>
  <c r="G23" i="12" s="1"/>
  <c r="L22" i="12"/>
  <c r="M22" i="12" s="1"/>
  <c r="E22" i="12"/>
  <c r="G22" i="12" s="1"/>
  <c r="L21" i="12"/>
  <c r="M21" i="12" s="1"/>
  <c r="G21" i="12"/>
  <c r="E21" i="12"/>
  <c r="L20" i="12"/>
  <c r="M20" i="12" s="1"/>
  <c r="O20" i="12" s="1"/>
  <c r="P20" i="12" s="1"/>
  <c r="E20" i="12"/>
  <c r="G20" i="12" s="1"/>
  <c r="L19" i="12"/>
  <c r="M19" i="12" s="1"/>
  <c r="E19" i="12"/>
  <c r="G19" i="12" s="1"/>
  <c r="L18" i="12"/>
  <c r="M18" i="12" s="1"/>
  <c r="E18" i="12"/>
  <c r="G18" i="12" s="1"/>
  <c r="L17" i="12"/>
  <c r="M17" i="12" s="1"/>
  <c r="E17" i="12"/>
  <c r="G17" i="12" s="1"/>
  <c r="L16" i="12"/>
  <c r="M16" i="12" s="1"/>
  <c r="O16" i="12" s="1"/>
  <c r="P16" i="12" s="1"/>
  <c r="E16" i="12"/>
  <c r="G16" i="12" s="1"/>
  <c r="L15" i="12"/>
  <c r="M15" i="12" s="1"/>
  <c r="O15" i="12" s="1"/>
  <c r="E15" i="12"/>
  <c r="G15" i="12" s="1"/>
  <c r="L14" i="12"/>
  <c r="M14" i="12" s="1"/>
  <c r="E14" i="12"/>
  <c r="G14" i="12" s="1"/>
  <c r="L13" i="12"/>
  <c r="M13" i="12" s="1"/>
  <c r="E13" i="12"/>
  <c r="G13" i="12" s="1"/>
  <c r="L12" i="12"/>
  <c r="M12" i="12" s="1"/>
  <c r="O12" i="12" s="1"/>
  <c r="E12" i="12"/>
  <c r="G12" i="12" s="1"/>
  <c r="L11" i="12"/>
  <c r="M11" i="12" s="1"/>
  <c r="O11" i="12" s="1"/>
  <c r="E11" i="12"/>
  <c r="G11" i="12" s="1"/>
  <c r="L10" i="12"/>
  <c r="M10" i="12" s="1"/>
  <c r="E10" i="12"/>
  <c r="G10" i="12" s="1"/>
  <c r="L9" i="12"/>
  <c r="M9" i="12" s="1"/>
  <c r="E9" i="12"/>
  <c r="G9" i="12" s="1"/>
  <c r="O33" i="12" l="1"/>
  <c r="P33" i="12"/>
  <c r="O14" i="12"/>
  <c r="O9" i="12"/>
  <c r="P9" i="12" s="1"/>
  <c r="O34" i="12"/>
  <c r="P34" i="12" s="1"/>
  <c r="O10" i="12"/>
  <c r="O17" i="12"/>
  <c r="O26" i="12"/>
  <c r="O21" i="12"/>
  <c r="P21" i="12" s="1"/>
  <c r="O30" i="12"/>
  <c r="O37" i="12"/>
  <c r="P37" i="12"/>
  <c r="O18" i="12"/>
  <c r="P18" i="12" s="1"/>
  <c r="O25" i="12"/>
  <c r="P25" i="12"/>
  <c r="O13" i="12"/>
  <c r="O22" i="12"/>
  <c r="O29" i="12"/>
  <c r="P29" i="12"/>
  <c r="O38" i="12"/>
  <c r="P38" i="12" s="1"/>
  <c r="P12" i="12"/>
  <c r="O19" i="12"/>
  <c r="O23" i="12"/>
  <c r="O27" i="12"/>
  <c r="O31" i="12"/>
  <c r="P31" i="12" s="1"/>
  <c r="O35" i="12"/>
  <c r="P11" i="12"/>
  <c r="P15" i="12"/>
  <c r="P22" i="12" l="1"/>
  <c r="P30" i="12"/>
  <c r="P14" i="12"/>
  <c r="P13" i="12"/>
  <c r="P23" i="12"/>
  <c r="P26" i="12"/>
  <c r="P10" i="12"/>
  <c r="P27" i="12"/>
  <c r="P35" i="12"/>
  <c r="P17" i="12"/>
  <c r="P19" i="12"/>
  <c r="E83" i="6" l="1"/>
  <c r="B83" i="6"/>
  <c r="L38" i="6"/>
  <c r="K38" i="6"/>
  <c r="E38" i="6"/>
  <c r="G38" i="6" s="1"/>
  <c r="L37" i="6"/>
  <c r="K37" i="6"/>
  <c r="E37" i="6"/>
  <c r="G37" i="6" s="1"/>
  <c r="L36" i="6"/>
  <c r="K36" i="6"/>
  <c r="E36" i="6"/>
  <c r="G36" i="6" s="1"/>
  <c r="L35" i="6"/>
  <c r="K35" i="6"/>
  <c r="E35" i="6"/>
  <c r="G35" i="6" s="1"/>
  <c r="L34" i="6"/>
  <c r="K34" i="6"/>
  <c r="E34" i="6"/>
  <c r="G34" i="6" s="1"/>
  <c r="L33" i="6"/>
  <c r="K33" i="6"/>
  <c r="E33" i="6"/>
  <c r="G33" i="6" s="1"/>
  <c r="L32" i="6"/>
  <c r="K32" i="6"/>
  <c r="E32" i="6"/>
  <c r="G32" i="6" s="1"/>
  <c r="L31" i="6"/>
  <c r="K31" i="6"/>
  <c r="E31" i="6"/>
  <c r="G31" i="6" s="1"/>
  <c r="L30" i="6"/>
  <c r="K30" i="6"/>
  <c r="E30" i="6"/>
  <c r="G30" i="6" s="1"/>
  <c r="L29" i="6"/>
  <c r="K29" i="6"/>
  <c r="E29" i="6"/>
  <c r="G29" i="6" s="1"/>
  <c r="L28" i="6"/>
  <c r="K28" i="6"/>
  <c r="E28" i="6"/>
  <c r="G28" i="6" s="1"/>
  <c r="L27" i="6"/>
  <c r="K27" i="6"/>
  <c r="E27" i="6"/>
  <c r="G27" i="6" s="1"/>
  <c r="L26" i="6"/>
  <c r="K26" i="6"/>
  <c r="E26" i="6"/>
  <c r="G26" i="6" s="1"/>
  <c r="L25" i="6"/>
  <c r="K25" i="6"/>
  <c r="E25" i="6"/>
  <c r="G25" i="6" s="1"/>
  <c r="L24" i="6"/>
  <c r="K24" i="6"/>
  <c r="E24" i="6"/>
  <c r="G24" i="6" s="1"/>
  <c r="L23" i="6"/>
  <c r="K23" i="6"/>
  <c r="E23" i="6"/>
  <c r="G23" i="6" s="1"/>
  <c r="L22" i="6"/>
  <c r="K22" i="6"/>
  <c r="E22" i="6"/>
  <c r="G22" i="6" s="1"/>
  <c r="L21" i="6"/>
  <c r="K21" i="6"/>
  <c r="E21" i="6"/>
  <c r="G21" i="6" s="1"/>
  <c r="L20" i="6"/>
  <c r="K20" i="6"/>
  <c r="E20" i="6"/>
  <c r="G20" i="6" s="1"/>
  <c r="L19" i="6"/>
  <c r="K19" i="6"/>
  <c r="E19" i="6"/>
  <c r="G19" i="6" s="1"/>
  <c r="L18" i="6"/>
  <c r="K18" i="6"/>
  <c r="E18" i="6"/>
  <c r="G18" i="6" s="1"/>
  <c r="L17" i="6"/>
  <c r="K17" i="6"/>
  <c r="M17" i="6" s="1"/>
  <c r="E17" i="6"/>
  <c r="G17" i="6" s="1"/>
  <c r="L16" i="6"/>
  <c r="K16" i="6"/>
  <c r="E16" i="6"/>
  <c r="G16" i="6" s="1"/>
  <c r="L15" i="6"/>
  <c r="K15" i="6"/>
  <c r="E15" i="6"/>
  <c r="G15" i="6" s="1"/>
  <c r="L14" i="6"/>
  <c r="K14" i="6"/>
  <c r="E14" i="6"/>
  <c r="G14" i="6" s="1"/>
  <c r="L13" i="6"/>
  <c r="K13" i="6"/>
  <c r="M13" i="6" s="1"/>
  <c r="E13" i="6"/>
  <c r="G13" i="6" s="1"/>
  <c r="L12" i="6"/>
  <c r="K12" i="6"/>
  <c r="E12" i="6"/>
  <c r="G12" i="6" s="1"/>
  <c r="L11" i="6"/>
  <c r="K11" i="6"/>
  <c r="E11" i="6"/>
  <c r="G11" i="6" s="1"/>
  <c r="L10" i="6"/>
  <c r="K10" i="6"/>
  <c r="E10" i="6"/>
  <c r="G10" i="6" s="1"/>
  <c r="L9" i="6"/>
  <c r="K9" i="6"/>
  <c r="E9" i="6"/>
  <c r="G9" i="6" s="1"/>
  <c r="M38" i="6" l="1"/>
  <c r="M16" i="6"/>
  <c r="O16" i="6" s="1"/>
  <c r="M21" i="6"/>
  <c r="M25" i="6"/>
  <c r="M29" i="6"/>
  <c r="M33" i="6"/>
  <c r="M37" i="6"/>
  <c r="M10" i="6"/>
  <c r="M23" i="6"/>
  <c r="O23" i="6" s="1"/>
  <c r="M11" i="6"/>
  <c r="M9" i="6"/>
  <c r="O9" i="6" s="1"/>
  <c r="M18" i="6"/>
  <c r="M22" i="6"/>
  <c r="O22" i="6" s="1"/>
  <c r="M26" i="6"/>
  <c r="O26" i="6" s="1"/>
  <c r="M30" i="6"/>
  <c r="O30" i="6" s="1"/>
  <c r="M34" i="6"/>
  <c r="M15" i="6"/>
  <c r="M14" i="6"/>
  <c r="M20" i="6"/>
  <c r="O20" i="6" s="1"/>
  <c r="M24" i="6"/>
  <c r="O24" i="6" s="1"/>
  <c r="M28" i="6"/>
  <c r="O28" i="6" s="1"/>
  <c r="M32" i="6"/>
  <c r="O32" i="6" s="1"/>
  <c r="M36" i="6"/>
  <c r="O36" i="6" s="1"/>
  <c r="M12" i="6"/>
  <c r="M19" i="6"/>
  <c r="M27" i="6"/>
  <c r="M31" i="6"/>
  <c r="O31" i="6" s="1"/>
  <c r="M35" i="6"/>
  <c r="O35" i="6" s="1"/>
  <c r="O15" i="6"/>
  <c r="O14" i="6"/>
  <c r="O11" i="6"/>
  <c r="O12" i="6"/>
  <c r="O10" i="6"/>
  <c r="O18" i="6"/>
  <c r="O13" i="6"/>
  <c r="O17" i="6"/>
  <c r="O19" i="6"/>
  <c r="O27" i="6"/>
  <c r="O34" i="6"/>
  <c r="O38" i="6"/>
  <c r="O21" i="6"/>
  <c r="O25" i="6"/>
  <c r="O29" i="6"/>
  <c r="O33" i="6"/>
  <c r="O37" i="6"/>
  <c r="P36" i="6" l="1"/>
  <c r="P28" i="6"/>
  <c r="P33" i="6"/>
  <c r="P25" i="6"/>
  <c r="P30" i="6"/>
  <c r="P22" i="6"/>
  <c r="P17" i="6"/>
  <c r="P10" i="6"/>
  <c r="P14" i="6"/>
  <c r="P20" i="6"/>
  <c r="P38" i="6"/>
  <c r="P31" i="6"/>
  <c r="P23" i="6"/>
  <c r="P9" i="6"/>
  <c r="P12" i="6"/>
  <c r="P32" i="6"/>
  <c r="P24" i="6"/>
  <c r="P37" i="6"/>
  <c r="P29" i="6"/>
  <c r="P21" i="6"/>
  <c r="P34" i="6"/>
  <c r="P26" i="6"/>
  <c r="P35" i="6"/>
  <c r="P27" i="6"/>
  <c r="P19" i="6"/>
  <c r="P13" i="6"/>
  <c r="P18" i="6"/>
  <c r="P16" i="6"/>
  <c r="P11" i="6"/>
  <c r="P15" i="6"/>
  <c r="E85" i="9" l="1"/>
  <c r="B85" i="9"/>
  <c r="L38" i="9"/>
  <c r="K38" i="9"/>
  <c r="M38" i="9" s="1"/>
  <c r="E38" i="9"/>
  <c r="G38" i="9" s="1"/>
  <c r="L37" i="9"/>
  <c r="K37" i="9"/>
  <c r="E37" i="9"/>
  <c r="G37" i="9" s="1"/>
  <c r="L36" i="9"/>
  <c r="K36" i="9"/>
  <c r="E36" i="9"/>
  <c r="G36" i="9" s="1"/>
  <c r="L35" i="9"/>
  <c r="K35" i="9"/>
  <c r="E35" i="9"/>
  <c r="G35" i="9" s="1"/>
  <c r="L34" i="9"/>
  <c r="K34" i="9"/>
  <c r="M34" i="9" s="1"/>
  <c r="E34" i="9"/>
  <c r="G34" i="9" s="1"/>
  <c r="L33" i="9"/>
  <c r="K33" i="9"/>
  <c r="E33" i="9"/>
  <c r="G33" i="9" s="1"/>
  <c r="L32" i="9"/>
  <c r="K32" i="9"/>
  <c r="M32" i="9" s="1"/>
  <c r="E32" i="9"/>
  <c r="G32" i="9" s="1"/>
  <c r="L31" i="9"/>
  <c r="K31" i="9"/>
  <c r="E31" i="9"/>
  <c r="G31" i="9" s="1"/>
  <c r="L30" i="9"/>
  <c r="K30" i="9"/>
  <c r="M30" i="9" s="1"/>
  <c r="E30" i="9"/>
  <c r="G30" i="9" s="1"/>
  <c r="L29" i="9"/>
  <c r="K29" i="9"/>
  <c r="E29" i="9"/>
  <c r="G29" i="9" s="1"/>
  <c r="L28" i="9"/>
  <c r="K28" i="9"/>
  <c r="M28" i="9" s="1"/>
  <c r="E28" i="9"/>
  <c r="G28" i="9" s="1"/>
  <c r="L27" i="9"/>
  <c r="K27" i="9"/>
  <c r="E27" i="9"/>
  <c r="G27" i="9" s="1"/>
  <c r="L26" i="9"/>
  <c r="K26" i="9"/>
  <c r="M26" i="9" s="1"/>
  <c r="E26" i="9"/>
  <c r="G26" i="9" s="1"/>
  <c r="L25" i="9"/>
  <c r="K25" i="9"/>
  <c r="E25" i="9"/>
  <c r="G25" i="9" s="1"/>
  <c r="L24" i="9"/>
  <c r="K24" i="9"/>
  <c r="M24" i="9" s="1"/>
  <c r="E24" i="9"/>
  <c r="G24" i="9" s="1"/>
  <c r="L23" i="9"/>
  <c r="K23" i="9"/>
  <c r="E23" i="9"/>
  <c r="G23" i="9" s="1"/>
  <c r="L22" i="9"/>
  <c r="K22" i="9"/>
  <c r="M22" i="9" s="1"/>
  <c r="E22" i="9"/>
  <c r="G22" i="9" s="1"/>
  <c r="L21" i="9"/>
  <c r="K21" i="9"/>
  <c r="E21" i="9"/>
  <c r="G21" i="9" s="1"/>
  <c r="L20" i="9"/>
  <c r="K20" i="9"/>
  <c r="M20" i="9" s="1"/>
  <c r="E20" i="9"/>
  <c r="G20" i="9" s="1"/>
  <c r="L19" i="9"/>
  <c r="K19" i="9"/>
  <c r="E19" i="9"/>
  <c r="G19" i="9" s="1"/>
  <c r="L18" i="9"/>
  <c r="K18" i="9"/>
  <c r="M18" i="9" s="1"/>
  <c r="E18" i="9"/>
  <c r="G18" i="9" s="1"/>
  <c r="L17" i="9"/>
  <c r="K17" i="9"/>
  <c r="E17" i="9"/>
  <c r="G17" i="9" s="1"/>
  <c r="L16" i="9"/>
  <c r="K16" i="9"/>
  <c r="M16" i="9" s="1"/>
  <c r="E16" i="9"/>
  <c r="G16" i="9" s="1"/>
  <c r="L15" i="9"/>
  <c r="K15" i="9"/>
  <c r="E15" i="9"/>
  <c r="G15" i="9" s="1"/>
  <c r="L14" i="9"/>
  <c r="K14" i="9"/>
  <c r="M14" i="9" s="1"/>
  <c r="E14" i="9"/>
  <c r="G14" i="9" s="1"/>
  <c r="L13" i="9"/>
  <c r="K13" i="9"/>
  <c r="E13" i="9"/>
  <c r="G13" i="9" s="1"/>
  <c r="L12" i="9"/>
  <c r="K12" i="9"/>
  <c r="M12" i="9" s="1"/>
  <c r="E12" i="9"/>
  <c r="G12" i="9" s="1"/>
  <c r="L11" i="9"/>
  <c r="K11" i="9"/>
  <c r="E11" i="9"/>
  <c r="G11" i="9" s="1"/>
  <c r="L10" i="9"/>
  <c r="K10" i="9"/>
  <c r="M10" i="9" s="1"/>
  <c r="E10" i="9"/>
  <c r="G10" i="9" s="1"/>
  <c r="L9" i="9"/>
  <c r="K9" i="9"/>
  <c r="E9" i="9"/>
  <c r="G9" i="9" s="1"/>
  <c r="M36" i="9" l="1"/>
  <c r="M11" i="9"/>
  <c r="M15" i="9"/>
  <c r="O15" i="9" s="1"/>
  <c r="M19" i="9"/>
  <c r="O19" i="9" s="1"/>
  <c r="M23" i="9"/>
  <c r="M27" i="9"/>
  <c r="M31" i="9"/>
  <c r="O31" i="9" s="1"/>
  <c r="M35" i="9"/>
  <c r="O35" i="9" s="1"/>
  <c r="M9" i="9"/>
  <c r="M13" i="9"/>
  <c r="M17" i="9"/>
  <c r="O17" i="9" s="1"/>
  <c r="M21" i="9"/>
  <c r="O21" i="9" s="1"/>
  <c r="M25" i="9"/>
  <c r="M29" i="9"/>
  <c r="M33" i="9"/>
  <c r="O33" i="9" s="1"/>
  <c r="M37" i="9"/>
  <c r="O37" i="9" s="1"/>
  <c r="O12" i="9"/>
  <c r="O16" i="9"/>
  <c r="O20" i="9"/>
  <c r="O24" i="9"/>
  <c r="O28" i="9"/>
  <c r="O32" i="9"/>
  <c r="O36" i="9"/>
  <c r="O11" i="9"/>
  <c r="O23" i="9"/>
  <c r="O27" i="9"/>
  <c r="O10" i="9"/>
  <c r="O14" i="9"/>
  <c r="O18" i="9"/>
  <c r="O22" i="9"/>
  <c r="O26" i="9"/>
  <c r="O30" i="9"/>
  <c r="O34" i="9"/>
  <c r="O38" i="9"/>
  <c r="O9" i="9"/>
  <c r="O13" i="9"/>
  <c r="O25" i="9"/>
  <c r="O29" i="9"/>
  <c r="P37" i="9" l="1"/>
  <c r="P29" i="9"/>
  <c r="P21" i="9"/>
  <c r="P13" i="9"/>
  <c r="P38" i="9"/>
  <c r="P30" i="9"/>
  <c r="P22" i="9"/>
  <c r="P14" i="9"/>
  <c r="P35" i="9"/>
  <c r="P27" i="9"/>
  <c r="P19" i="9"/>
  <c r="P11" i="9"/>
  <c r="P32" i="9"/>
  <c r="P24" i="9"/>
  <c r="P16" i="9"/>
  <c r="P33" i="9"/>
  <c r="P25" i="9"/>
  <c r="P17" i="9"/>
  <c r="P9" i="9"/>
  <c r="P34" i="9"/>
  <c r="P26" i="9"/>
  <c r="P18" i="9"/>
  <c r="P10" i="9"/>
  <c r="P31" i="9"/>
  <c r="P23" i="9"/>
  <c r="P15" i="9"/>
  <c r="P36" i="9"/>
  <c r="P28" i="9"/>
  <c r="P20" i="9"/>
  <c r="P12" i="9"/>
  <c r="E76" i="3" l="1"/>
  <c r="B76" i="3"/>
  <c r="E77" i="3"/>
  <c r="L38" i="3"/>
  <c r="K38" i="3"/>
  <c r="E38" i="3"/>
  <c r="G38" i="3" s="1"/>
  <c r="L37" i="3"/>
  <c r="K37" i="3"/>
  <c r="E37" i="3"/>
  <c r="G37" i="3" s="1"/>
  <c r="L36" i="3"/>
  <c r="K36" i="3"/>
  <c r="E36" i="3"/>
  <c r="G36" i="3" s="1"/>
  <c r="L35" i="3"/>
  <c r="K35" i="3"/>
  <c r="E35" i="3"/>
  <c r="G35" i="3" s="1"/>
  <c r="L34" i="3"/>
  <c r="K34" i="3"/>
  <c r="E34" i="3"/>
  <c r="G34" i="3" s="1"/>
  <c r="L33" i="3"/>
  <c r="K33" i="3"/>
  <c r="E33" i="3"/>
  <c r="G33" i="3" s="1"/>
  <c r="L32" i="3"/>
  <c r="K32" i="3"/>
  <c r="E32" i="3"/>
  <c r="G32" i="3" s="1"/>
  <c r="L31" i="3"/>
  <c r="K31" i="3"/>
  <c r="E31" i="3"/>
  <c r="G31" i="3" s="1"/>
  <c r="L30" i="3"/>
  <c r="K30" i="3"/>
  <c r="E30" i="3"/>
  <c r="G30" i="3" s="1"/>
  <c r="L29" i="3"/>
  <c r="K29" i="3"/>
  <c r="E29" i="3"/>
  <c r="G29" i="3" s="1"/>
  <c r="L28" i="3"/>
  <c r="K28" i="3"/>
  <c r="E28" i="3"/>
  <c r="G28" i="3" s="1"/>
  <c r="L27" i="3"/>
  <c r="K27" i="3"/>
  <c r="E27" i="3"/>
  <c r="G27" i="3" s="1"/>
  <c r="L26" i="3"/>
  <c r="K26" i="3"/>
  <c r="E26" i="3"/>
  <c r="G26" i="3" s="1"/>
  <c r="L25" i="3"/>
  <c r="K25" i="3"/>
  <c r="E25" i="3"/>
  <c r="G25" i="3" s="1"/>
  <c r="L24" i="3"/>
  <c r="K24" i="3"/>
  <c r="E24" i="3"/>
  <c r="G24" i="3" s="1"/>
  <c r="L23" i="3"/>
  <c r="K23" i="3"/>
  <c r="E23" i="3"/>
  <c r="G23" i="3" s="1"/>
  <c r="L22" i="3"/>
  <c r="K22" i="3"/>
  <c r="E22" i="3"/>
  <c r="G22" i="3" s="1"/>
  <c r="L21" i="3"/>
  <c r="K21" i="3"/>
  <c r="E21" i="3"/>
  <c r="G21" i="3" s="1"/>
  <c r="L20" i="3"/>
  <c r="K20" i="3"/>
  <c r="E20" i="3"/>
  <c r="G20" i="3" s="1"/>
  <c r="L19" i="3"/>
  <c r="K19" i="3"/>
  <c r="E19" i="3"/>
  <c r="G19" i="3" s="1"/>
  <c r="L18" i="3"/>
  <c r="K18" i="3"/>
  <c r="E18" i="3"/>
  <c r="G18" i="3" s="1"/>
  <c r="L17" i="3"/>
  <c r="K17" i="3"/>
  <c r="E17" i="3"/>
  <c r="G17" i="3" s="1"/>
  <c r="L16" i="3"/>
  <c r="K16" i="3"/>
  <c r="E16" i="3"/>
  <c r="G16" i="3" s="1"/>
  <c r="L15" i="3"/>
  <c r="K15" i="3"/>
  <c r="E15" i="3"/>
  <c r="G15" i="3" s="1"/>
  <c r="L14" i="3"/>
  <c r="K14" i="3"/>
  <c r="E14" i="3"/>
  <c r="G14" i="3" s="1"/>
  <c r="L13" i="3"/>
  <c r="K13" i="3"/>
  <c r="E13" i="3"/>
  <c r="G13" i="3" s="1"/>
  <c r="L12" i="3"/>
  <c r="K12" i="3"/>
  <c r="E12" i="3"/>
  <c r="G12" i="3" s="1"/>
  <c r="L11" i="3"/>
  <c r="K11" i="3"/>
  <c r="E11" i="3"/>
  <c r="G11" i="3" s="1"/>
  <c r="L10" i="3"/>
  <c r="K10" i="3"/>
  <c r="E10" i="3"/>
  <c r="G10" i="3" s="1"/>
  <c r="L9" i="3"/>
  <c r="K9" i="3"/>
  <c r="E9" i="3"/>
  <c r="G9" i="3" s="1"/>
  <c r="M13" i="3" l="1"/>
  <c r="M17" i="3"/>
  <c r="M21" i="3"/>
  <c r="O21" i="3" s="1"/>
  <c r="M25" i="3"/>
  <c r="O25" i="3" s="1"/>
  <c r="M29" i="3"/>
  <c r="M33" i="3"/>
  <c r="M37" i="3"/>
  <c r="O37" i="3" s="1"/>
  <c r="M12" i="3"/>
  <c r="O12" i="3" s="1"/>
  <c r="M14" i="3"/>
  <c r="M18" i="3"/>
  <c r="M22" i="3"/>
  <c r="M26" i="3"/>
  <c r="O26" i="3" s="1"/>
  <c r="M30" i="3"/>
  <c r="M34" i="3"/>
  <c r="M38" i="3"/>
  <c r="M10" i="3"/>
  <c r="O10" i="3" s="1"/>
  <c r="M11" i="3"/>
  <c r="O11" i="3" s="1"/>
  <c r="M16" i="3"/>
  <c r="O16" i="3" s="1"/>
  <c r="M20" i="3"/>
  <c r="O20" i="3" s="1"/>
  <c r="M24" i="3"/>
  <c r="O24" i="3" s="1"/>
  <c r="M28" i="3"/>
  <c r="O28" i="3" s="1"/>
  <c r="M32" i="3"/>
  <c r="O32" i="3" s="1"/>
  <c r="M36" i="3"/>
  <c r="O36" i="3" s="1"/>
  <c r="M9" i="3"/>
  <c r="O9" i="3" s="1"/>
  <c r="M15" i="3"/>
  <c r="M19" i="3"/>
  <c r="O19" i="3" s="1"/>
  <c r="M23" i="3"/>
  <c r="O23" i="3" s="1"/>
  <c r="M27" i="3"/>
  <c r="O27" i="3" s="1"/>
  <c r="M31" i="3"/>
  <c r="M35" i="3"/>
  <c r="O35" i="3" s="1"/>
  <c r="O17" i="3"/>
  <c r="O29" i="3"/>
  <c r="O33" i="3"/>
  <c r="O15" i="3"/>
  <c r="O31" i="3"/>
  <c r="O13" i="3"/>
  <c r="O14" i="3"/>
  <c r="O18" i="3"/>
  <c r="O22" i="3"/>
  <c r="O30" i="3"/>
  <c r="O34" i="3"/>
  <c r="O38" i="3"/>
  <c r="P38" i="3" l="1"/>
  <c r="P22" i="3"/>
  <c r="P27" i="3"/>
  <c r="P30" i="3"/>
  <c r="P14" i="3"/>
  <c r="P35" i="3"/>
  <c r="P19" i="3"/>
  <c r="P36" i="3"/>
  <c r="P28" i="3"/>
  <c r="P20" i="3"/>
  <c r="P37" i="3"/>
  <c r="P29" i="3"/>
  <c r="P21" i="3"/>
  <c r="P12" i="3"/>
  <c r="P11" i="3"/>
  <c r="P34" i="3"/>
  <c r="P26" i="3"/>
  <c r="P18" i="3"/>
  <c r="P13" i="3"/>
  <c r="P31" i="3"/>
  <c r="P23" i="3"/>
  <c r="P15" i="3"/>
  <c r="P32" i="3"/>
  <c r="P24" i="3"/>
  <c r="P16" i="3"/>
  <c r="P33" i="3"/>
  <c r="P25" i="3"/>
  <c r="P17" i="3"/>
  <c r="P9" i="3"/>
  <c r="P10" i="3"/>
  <c r="E88" i="7" l="1"/>
  <c r="B88" i="7"/>
  <c r="L38" i="7"/>
  <c r="K38" i="7"/>
  <c r="M38" i="7" s="1"/>
  <c r="E38" i="7"/>
  <c r="G38" i="7" s="1"/>
  <c r="L37" i="7"/>
  <c r="K37" i="7"/>
  <c r="E37" i="7"/>
  <c r="G37" i="7" s="1"/>
  <c r="L36" i="7"/>
  <c r="K36" i="7"/>
  <c r="M36" i="7" s="1"/>
  <c r="E36" i="7"/>
  <c r="G36" i="7" s="1"/>
  <c r="L35" i="7"/>
  <c r="K35" i="7"/>
  <c r="M35" i="7" s="1"/>
  <c r="E35" i="7"/>
  <c r="G35" i="7" s="1"/>
  <c r="L34" i="7"/>
  <c r="K34" i="7"/>
  <c r="M34" i="7" s="1"/>
  <c r="E34" i="7"/>
  <c r="G34" i="7" s="1"/>
  <c r="L33" i="7"/>
  <c r="K33" i="7"/>
  <c r="E33" i="7"/>
  <c r="G33" i="7" s="1"/>
  <c r="L32" i="7"/>
  <c r="K32" i="7"/>
  <c r="M32" i="7" s="1"/>
  <c r="E32" i="7"/>
  <c r="G32" i="7" s="1"/>
  <c r="L31" i="7"/>
  <c r="K31" i="7"/>
  <c r="M31" i="7" s="1"/>
  <c r="E31" i="7"/>
  <c r="G31" i="7" s="1"/>
  <c r="L30" i="7"/>
  <c r="K30" i="7"/>
  <c r="E30" i="7"/>
  <c r="G30" i="7" s="1"/>
  <c r="L29" i="7"/>
  <c r="K29" i="7"/>
  <c r="E29" i="7"/>
  <c r="G29" i="7" s="1"/>
  <c r="L28" i="7"/>
  <c r="K28" i="7"/>
  <c r="M28" i="7" s="1"/>
  <c r="E28" i="7"/>
  <c r="G28" i="7" s="1"/>
  <c r="L27" i="7"/>
  <c r="K27" i="7"/>
  <c r="M27" i="7" s="1"/>
  <c r="E27" i="7"/>
  <c r="G27" i="7" s="1"/>
  <c r="L26" i="7"/>
  <c r="K26" i="7"/>
  <c r="E26" i="7"/>
  <c r="G26" i="7" s="1"/>
  <c r="L25" i="7"/>
  <c r="K25" i="7"/>
  <c r="E25" i="7"/>
  <c r="G25" i="7" s="1"/>
  <c r="L24" i="7"/>
  <c r="K24" i="7"/>
  <c r="M24" i="7" s="1"/>
  <c r="E24" i="7"/>
  <c r="G24" i="7" s="1"/>
  <c r="L23" i="7"/>
  <c r="K23" i="7"/>
  <c r="M23" i="7" s="1"/>
  <c r="E23" i="7"/>
  <c r="G23" i="7" s="1"/>
  <c r="L22" i="7"/>
  <c r="K22" i="7"/>
  <c r="E22" i="7"/>
  <c r="G22" i="7" s="1"/>
  <c r="L21" i="7"/>
  <c r="K21" i="7"/>
  <c r="E21" i="7"/>
  <c r="G21" i="7" s="1"/>
  <c r="L20" i="7"/>
  <c r="K20" i="7"/>
  <c r="M20" i="7" s="1"/>
  <c r="E20" i="7"/>
  <c r="G20" i="7" s="1"/>
  <c r="L19" i="7"/>
  <c r="K19" i="7"/>
  <c r="M19" i="7" s="1"/>
  <c r="E19" i="7"/>
  <c r="G19" i="7" s="1"/>
  <c r="L18" i="7"/>
  <c r="K18" i="7"/>
  <c r="E18" i="7"/>
  <c r="G18" i="7" s="1"/>
  <c r="L17" i="7"/>
  <c r="K17" i="7"/>
  <c r="E17" i="7"/>
  <c r="G17" i="7" s="1"/>
  <c r="L16" i="7"/>
  <c r="K16" i="7"/>
  <c r="M16" i="7" s="1"/>
  <c r="E16" i="7"/>
  <c r="G16" i="7" s="1"/>
  <c r="L15" i="7"/>
  <c r="K15" i="7"/>
  <c r="M15" i="7" s="1"/>
  <c r="E15" i="7"/>
  <c r="G15" i="7" s="1"/>
  <c r="L14" i="7"/>
  <c r="K14" i="7"/>
  <c r="E14" i="7"/>
  <c r="G14" i="7" s="1"/>
  <c r="L13" i="7"/>
  <c r="K13" i="7"/>
  <c r="E13" i="7"/>
  <c r="G13" i="7" s="1"/>
  <c r="L12" i="7"/>
  <c r="K12" i="7"/>
  <c r="M12" i="7" s="1"/>
  <c r="E12" i="7"/>
  <c r="G12" i="7" s="1"/>
  <c r="L11" i="7"/>
  <c r="K11" i="7"/>
  <c r="M11" i="7" s="1"/>
  <c r="E11" i="7"/>
  <c r="G11" i="7" s="1"/>
  <c r="L10" i="7"/>
  <c r="K10" i="7"/>
  <c r="E10" i="7"/>
  <c r="G10" i="7" s="1"/>
  <c r="L9" i="7"/>
  <c r="K9" i="7"/>
  <c r="E9" i="7"/>
  <c r="G9" i="7" s="1"/>
  <c r="M9" i="7" l="1"/>
  <c r="M10" i="7"/>
  <c r="M14" i="7"/>
  <c r="O14" i="7" s="1"/>
  <c r="M18" i="7"/>
  <c r="O18" i="7" s="1"/>
  <c r="P18" i="7" s="1"/>
  <c r="M22" i="7"/>
  <c r="M26" i="7"/>
  <c r="O26" i="7" s="1"/>
  <c r="M30" i="7"/>
  <c r="O30" i="7" s="1"/>
  <c r="M13" i="7"/>
  <c r="M17" i="7"/>
  <c r="O17" i="7" s="1"/>
  <c r="M21" i="7"/>
  <c r="M25" i="7"/>
  <c r="O25" i="7" s="1"/>
  <c r="M29" i="7"/>
  <c r="O29" i="7" s="1"/>
  <c r="P29" i="7" s="1"/>
  <c r="M33" i="7"/>
  <c r="O33" i="7" s="1"/>
  <c r="M37" i="7"/>
  <c r="O12" i="7"/>
  <c r="O16" i="7"/>
  <c r="O20" i="7"/>
  <c r="O24" i="7"/>
  <c r="P24" i="7"/>
  <c r="O28" i="7"/>
  <c r="O32" i="7"/>
  <c r="O36" i="7"/>
  <c r="P36" i="7" s="1"/>
  <c r="O11" i="7"/>
  <c r="P11" i="7"/>
  <c r="O15" i="7"/>
  <c r="P15" i="7" s="1"/>
  <c r="O19" i="7"/>
  <c r="P19" i="7"/>
  <c r="O10" i="7"/>
  <c r="O34" i="7"/>
  <c r="P34" i="7" s="1"/>
  <c r="O38" i="7"/>
  <c r="O23" i="7"/>
  <c r="O27" i="7"/>
  <c r="O31" i="7"/>
  <c r="P31" i="7" s="1"/>
  <c r="O35" i="7"/>
  <c r="O9" i="7"/>
  <c r="P9" i="7" s="1"/>
  <c r="O37" i="7"/>
  <c r="O21" i="7" l="1"/>
  <c r="P21" i="7" s="1"/>
  <c r="O13" i="7"/>
  <c r="P13" i="7" s="1"/>
  <c r="P14" i="7"/>
  <c r="P33" i="7"/>
  <c r="O22" i="7"/>
  <c r="P22" i="7" s="1"/>
  <c r="P37" i="7"/>
  <c r="P35" i="7"/>
  <c r="P38" i="7"/>
  <c r="P16" i="7"/>
  <c r="P25" i="7"/>
  <c r="P17" i="7"/>
  <c r="P23" i="7"/>
  <c r="P26" i="7"/>
  <c r="P10" i="7"/>
  <c r="P28" i="7"/>
  <c r="P20" i="7"/>
  <c r="P12" i="7"/>
  <c r="P27" i="7"/>
  <c r="P30" i="7"/>
  <c r="P32" i="7"/>
  <c r="J9" i="2" l="1"/>
  <c r="I9" i="2"/>
  <c r="G183" i="2"/>
  <c r="B183" i="2"/>
  <c r="L135" i="2"/>
  <c r="K135" i="2"/>
  <c r="E135" i="2"/>
  <c r="G135" i="2" s="1"/>
  <c r="L134" i="2"/>
  <c r="M134" i="2" s="1"/>
  <c r="K134" i="2"/>
  <c r="E134" i="2"/>
  <c r="G134" i="2" s="1"/>
  <c r="L133" i="2"/>
  <c r="K133" i="2"/>
  <c r="E133" i="2"/>
  <c r="G133" i="2" s="1"/>
  <c r="L132" i="2"/>
  <c r="K132" i="2"/>
  <c r="E132" i="2"/>
  <c r="G132" i="2" s="1"/>
  <c r="L131" i="2"/>
  <c r="K131" i="2"/>
  <c r="E131" i="2"/>
  <c r="G131" i="2" s="1"/>
  <c r="L130" i="2"/>
  <c r="M130" i="2" s="1"/>
  <c r="K130" i="2"/>
  <c r="E130" i="2"/>
  <c r="G130" i="2" s="1"/>
  <c r="L129" i="2"/>
  <c r="K129" i="2"/>
  <c r="E129" i="2"/>
  <c r="G129" i="2" s="1"/>
  <c r="L128" i="2"/>
  <c r="K128" i="2"/>
  <c r="E128" i="2"/>
  <c r="G128" i="2" s="1"/>
  <c r="L127" i="2"/>
  <c r="K127" i="2"/>
  <c r="E127" i="2"/>
  <c r="G127" i="2" s="1"/>
  <c r="L126" i="2"/>
  <c r="M126" i="2" s="1"/>
  <c r="K126" i="2"/>
  <c r="E126" i="2"/>
  <c r="G126" i="2" s="1"/>
  <c r="L125" i="2"/>
  <c r="K125" i="2"/>
  <c r="E125" i="2"/>
  <c r="G125" i="2" s="1"/>
  <c r="L124" i="2"/>
  <c r="K124" i="2"/>
  <c r="E124" i="2"/>
  <c r="G124" i="2" s="1"/>
  <c r="L123" i="2"/>
  <c r="K123" i="2"/>
  <c r="E123" i="2"/>
  <c r="G123" i="2" s="1"/>
  <c r="L122" i="2"/>
  <c r="M122" i="2" s="1"/>
  <c r="K122" i="2"/>
  <c r="E122" i="2"/>
  <c r="G122" i="2" s="1"/>
  <c r="L121" i="2"/>
  <c r="K121" i="2"/>
  <c r="E121" i="2"/>
  <c r="G121" i="2" s="1"/>
  <c r="L120" i="2"/>
  <c r="K120" i="2"/>
  <c r="E120" i="2"/>
  <c r="G120" i="2" s="1"/>
  <c r="L119" i="2"/>
  <c r="K119" i="2"/>
  <c r="E119" i="2"/>
  <c r="G119" i="2" s="1"/>
  <c r="L118" i="2"/>
  <c r="M118" i="2" s="1"/>
  <c r="K118" i="2"/>
  <c r="E118" i="2"/>
  <c r="G118" i="2" s="1"/>
  <c r="L117" i="2"/>
  <c r="K117" i="2"/>
  <c r="E117" i="2"/>
  <c r="G117" i="2" s="1"/>
  <c r="L116" i="2"/>
  <c r="K116" i="2"/>
  <c r="E116" i="2"/>
  <c r="G116" i="2" s="1"/>
  <c r="L115" i="2"/>
  <c r="K115" i="2"/>
  <c r="E115" i="2"/>
  <c r="G115" i="2" s="1"/>
  <c r="L114" i="2"/>
  <c r="K114" i="2"/>
  <c r="E114" i="2"/>
  <c r="G114" i="2" s="1"/>
  <c r="L113" i="2"/>
  <c r="K113" i="2"/>
  <c r="M113" i="2" s="1"/>
  <c r="E113" i="2"/>
  <c r="G113" i="2" s="1"/>
  <c r="L112" i="2"/>
  <c r="K112" i="2"/>
  <c r="M112" i="2" s="1"/>
  <c r="E112" i="2"/>
  <c r="G112" i="2" s="1"/>
  <c r="L111" i="2"/>
  <c r="K111" i="2"/>
  <c r="M111" i="2" s="1"/>
  <c r="E111" i="2"/>
  <c r="G111" i="2" s="1"/>
  <c r="L110" i="2"/>
  <c r="K110" i="2"/>
  <c r="E110" i="2"/>
  <c r="G110" i="2" s="1"/>
  <c r="L109" i="2"/>
  <c r="K109" i="2"/>
  <c r="M109" i="2" s="1"/>
  <c r="E109" i="2"/>
  <c r="G109" i="2" s="1"/>
  <c r="L108" i="2"/>
  <c r="K108" i="2"/>
  <c r="M108" i="2" s="1"/>
  <c r="E108" i="2"/>
  <c r="G108" i="2" s="1"/>
  <c r="K107" i="2"/>
  <c r="M107" i="2" s="1"/>
  <c r="E107" i="2"/>
  <c r="G107" i="2" s="1"/>
  <c r="K106" i="2"/>
  <c r="E106" i="2"/>
  <c r="G106" i="2" s="1"/>
  <c r="M117" i="2" l="1"/>
  <c r="M121" i="2"/>
  <c r="M125" i="2"/>
  <c r="O125" i="2" s="1"/>
  <c r="M129" i="2"/>
  <c r="O129" i="2" s="1"/>
  <c r="M133" i="2"/>
  <c r="M116" i="2"/>
  <c r="M120" i="2"/>
  <c r="M124" i="2"/>
  <c r="O124" i="2" s="1"/>
  <c r="M128" i="2"/>
  <c r="M132" i="2"/>
  <c r="M106" i="2"/>
  <c r="M110" i="2"/>
  <c r="O110" i="2" s="1"/>
  <c r="M114" i="2"/>
  <c r="M115" i="2"/>
  <c r="M119" i="2"/>
  <c r="O119" i="2" s="1"/>
  <c r="M123" i="2"/>
  <c r="O123" i="2" s="1"/>
  <c r="M127" i="2"/>
  <c r="M131" i="2"/>
  <c r="M135" i="2"/>
  <c r="O135" i="2" s="1"/>
  <c r="O122" i="2"/>
  <c r="O126" i="2"/>
  <c r="O112" i="2"/>
  <c r="O117" i="2"/>
  <c r="O121" i="2"/>
  <c r="O133" i="2"/>
  <c r="O130" i="2"/>
  <c r="O120" i="2"/>
  <c r="O128" i="2"/>
  <c r="O132" i="2"/>
  <c r="O109" i="2"/>
  <c r="O113" i="2"/>
  <c r="O118" i="2"/>
  <c r="O134" i="2"/>
  <c r="O108" i="2"/>
  <c r="O107" i="2"/>
  <c r="O111" i="2"/>
  <c r="O116" i="2"/>
  <c r="O114" i="2"/>
  <c r="O115" i="2"/>
  <c r="O127" i="2"/>
  <c r="O131" i="2"/>
  <c r="O106" i="2" l="1"/>
  <c r="P106" i="2"/>
  <c r="P135" i="2"/>
  <c r="P127" i="2"/>
  <c r="P119" i="2"/>
  <c r="P114" i="2"/>
  <c r="P111" i="2"/>
  <c r="P129" i="2"/>
  <c r="P134" i="2"/>
  <c r="P113" i="2"/>
  <c r="P132" i="2"/>
  <c r="P124" i="2"/>
  <c r="P130" i="2"/>
  <c r="P125" i="2"/>
  <c r="P117" i="2"/>
  <c r="P126" i="2"/>
  <c r="P131" i="2"/>
  <c r="P123" i="2"/>
  <c r="P115" i="2"/>
  <c r="P110" i="2"/>
  <c r="P116" i="2"/>
  <c r="P107" i="2"/>
  <c r="P108" i="2"/>
  <c r="P118" i="2"/>
  <c r="P109" i="2"/>
  <c r="P128" i="2"/>
  <c r="P120" i="2"/>
  <c r="P133" i="2"/>
  <c r="P121" i="2"/>
  <c r="P112" i="2"/>
  <c r="P122" i="2"/>
  <c r="K9" i="2" l="1"/>
  <c r="E82" i="2"/>
  <c r="B82" i="2"/>
  <c r="J38" i="2"/>
  <c r="I38" i="2"/>
  <c r="E38" i="2"/>
  <c r="G38" i="2" s="1"/>
  <c r="J37" i="2"/>
  <c r="I37" i="2"/>
  <c r="K37" i="2" s="1"/>
  <c r="E37" i="2"/>
  <c r="G37" i="2" s="1"/>
  <c r="J36" i="2"/>
  <c r="I36" i="2"/>
  <c r="E36" i="2"/>
  <c r="G36" i="2" s="1"/>
  <c r="J35" i="2"/>
  <c r="K35" i="2" s="1"/>
  <c r="I35" i="2"/>
  <c r="E35" i="2"/>
  <c r="G35" i="2" s="1"/>
  <c r="J34" i="2"/>
  <c r="I34" i="2"/>
  <c r="E34" i="2"/>
  <c r="G34" i="2" s="1"/>
  <c r="J33" i="2"/>
  <c r="I33" i="2"/>
  <c r="K33" i="2" s="1"/>
  <c r="E33" i="2"/>
  <c r="G33" i="2" s="1"/>
  <c r="J32" i="2"/>
  <c r="I32" i="2"/>
  <c r="E32" i="2"/>
  <c r="G32" i="2" s="1"/>
  <c r="J31" i="2"/>
  <c r="I31" i="2"/>
  <c r="E31" i="2"/>
  <c r="G31" i="2" s="1"/>
  <c r="J30" i="2"/>
  <c r="I30" i="2"/>
  <c r="E30" i="2"/>
  <c r="G30" i="2" s="1"/>
  <c r="J29" i="2"/>
  <c r="K29" i="2" s="1"/>
  <c r="I29" i="2"/>
  <c r="E29" i="2"/>
  <c r="G29" i="2" s="1"/>
  <c r="J28" i="2"/>
  <c r="I28" i="2"/>
  <c r="E28" i="2"/>
  <c r="G28" i="2" s="1"/>
  <c r="J27" i="2"/>
  <c r="I27" i="2"/>
  <c r="E27" i="2"/>
  <c r="G27" i="2" s="1"/>
  <c r="J26" i="2"/>
  <c r="I26" i="2"/>
  <c r="E26" i="2"/>
  <c r="G26" i="2" s="1"/>
  <c r="J25" i="2"/>
  <c r="I25" i="2"/>
  <c r="E25" i="2"/>
  <c r="G25" i="2" s="1"/>
  <c r="J24" i="2"/>
  <c r="I24" i="2"/>
  <c r="E24" i="2"/>
  <c r="G24" i="2" s="1"/>
  <c r="J23" i="2"/>
  <c r="I23" i="2"/>
  <c r="E23" i="2"/>
  <c r="G23" i="2" s="1"/>
  <c r="J22" i="2"/>
  <c r="I22" i="2"/>
  <c r="E22" i="2"/>
  <c r="G22" i="2" s="1"/>
  <c r="J21" i="2"/>
  <c r="I21" i="2"/>
  <c r="K21" i="2" s="1"/>
  <c r="E21" i="2"/>
  <c r="G21" i="2" s="1"/>
  <c r="J20" i="2"/>
  <c r="I20" i="2"/>
  <c r="E20" i="2"/>
  <c r="G20" i="2" s="1"/>
  <c r="J19" i="2"/>
  <c r="K19" i="2" s="1"/>
  <c r="I19" i="2"/>
  <c r="E19" i="2"/>
  <c r="G19" i="2" s="1"/>
  <c r="J18" i="2"/>
  <c r="I18" i="2"/>
  <c r="E18" i="2"/>
  <c r="G18" i="2" s="1"/>
  <c r="J17" i="2"/>
  <c r="I17" i="2"/>
  <c r="K17" i="2" s="1"/>
  <c r="E17" i="2"/>
  <c r="G17" i="2" s="1"/>
  <c r="J16" i="2"/>
  <c r="I16" i="2"/>
  <c r="E16" i="2"/>
  <c r="G16" i="2" s="1"/>
  <c r="J15" i="2"/>
  <c r="I15" i="2"/>
  <c r="E15" i="2"/>
  <c r="G15" i="2" s="1"/>
  <c r="J14" i="2"/>
  <c r="I14" i="2"/>
  <c r="E14" i="2"/>
  <c r="G14" i="2" s="1"/>
  <c r="J13" i="2"/>
  <c r="K13" i="2" s="1"/>
  <c r="I13" i="2"/>
  <c r="E13" i="2"/>
  <c r="G13" i="2" s="1"/>
  <c r="J12" i="2"/>
  <c r="I12" i="2"/>
  <c r="E12" i="2"/>
  <c r="G12" i="2" s="1"/>
  <c r="J11" i="2"/>
  <c r="I11" i="2"/>
  <c r="E11" i="2"/>
  <c r="G11" i="2" s="1"/>
  <c r="J10" i="2"/>
  <c r="I10" i="2"/>
  <c r="E10" i="2"/>
  <c r="G10" i="2" s="1"/>
  <c r="E9" i="2"/>
  <c r="G9" i="2" s="1"/>
  <c r="K12" i="2" l="1"/>
  <c r="M12" i="2" s="1"/>
  <c r="N12" i="2" s="1"/>
  <c r="K28" i="2"/>
  <c r="M28" i="2" s="1"/>
  <c r="N28" i="2" s="1"/>
  <c r="K11" i="2"/>
  <c r="M11" i="2" s="1"/>
  <c r="K27" i="2"/>
  <c r="K20" i="2"/>
  <c r="K25" i="2"/>
  <c r="K36" i="2"/>
  <c r="K15" i="2"/>
  <c r="K16" i="2"/>
  <c r="K23" i="2"/>
  <c r="M23" i="2" s="1"/>
  <c r="K24" i="2"/>
  <c r="M24" i="2" s="1"/>
  <c r="N24" i="2" s="1"/>
  <c r="K31" i="2"/>
  <c r="M31" i="2" s="1"/>
  <c r="K32" i="2"/>
  <c r="K10" i="2"/>
  <c r="M10" i="2" s="1"/>
  <c r="K18" i="2"/>
  <c r="M18" i="2" s="1"/>
  <c r="N18" i="2" s="1"/>
  <c r="K26" i="2"/>
  <c r="M26" i="2" s="1"/>
  <c r="K34" i="2"/>
  <c r="K14" i="2"/>
  <c r="M14" i="2" s="1"/>
  <c r="K22" i="2"/>
  <c r="K30" i="2"/>
  <c r="M30" i="2" s="1"/>
  <c r="K38" i="2"/>
  <c r="M19" i="2"/>
  <c r="M20" i="2"/>
  <c r="N20" i="2" s="1"/>
  <c r="M27" i="2"/>
  <c r="M35" i="2"/>
  <c r="M34" i="2"/>
  <c r="N34" i="2" s="1"/>
  <c r="M15" i="2"/>
  <c r="M16" i="2"/>
  <c r="N16" i="2" s="1"/>
  <c r="M32" i="2"/>
  <c r="N32" i="2" s="1"/>
  <c r="M22" i="2"/>
  <c r="M9" i="2"/>
  <c r="N9" i="2" s="1"/>
  <c r="M13" i="2"/>
  <c r="N17" i="2"/>
  <c r="M17" i="2"/>
  <c r="M21" i="2"/>
  <c r="M25" i="2"/>
  <c r="N25" i="2" s="1"/>
  <c r="M29" i="2"/>
  <c r="M33" i="2"/>
  <c r="N33" i="2" s="1"/>
  <c r="M37" i="2"/>
  <c r="M38" i="2"/>
  <c r="N38" i="2" s="1"/>
  <c r="M36" i="2" l="1"/>
  <c r="N36" i="2" s="1"/>
  <c r="N22" i="2"/>
  <c r="N37" i="2"/>
  <c r="N29" i="2"/>
  <c r="N21" i="2"/>
  <c r="N13" i="2"/>
  <c r="N30" i="2"/>
  <c r="N14" i="2"/>
  <c r="N31" i="2"/>
  <c r="N23" i="2"/>
  <c r="N15" i="2"/>
  <c r="N26" i="2"/>
  <c r="N10" i="2"/>
  <c r="N35" i="2"/>
  <c r="N27" i="2"/>
  <c r="N19" i="2"/>
  <c r="N11" i="2"/>
  <c r="E85" i="5" l="1"/>
  <c r="E86" i="5"/>
  <c r="H86" i="5"/>
  <c r="Q40" i="5"/>
  <c r="H40" i="5"/>
  <c r="J40" i="5" s="1"/>
  <c r="F40" i="5"/>
  <c r="P40" i="5" s="1"/>
  <c r="R40" i="5" s="1"/>
  <c r="Q39" i="5"/>
  <c r="H39" i="5"/>
  <c r="J39" i="5" s="1"/>
  <c r="F39" i="5"/>
  <c r="P39" i="5" s="1"/>
  <c r="Q38" i="5"/>
  <c r="H38" i="5"/>
  <c r="J38" i="5" s="1"/>
  <c r="F38" i="5"/>
  <c r="P38" i="5" s="1"/>
  <c r="Q37" i="5"/>
  <c r="F37" i="5"/>
  <c r="P37" i="5" s="1"/>
  <c r="Q36" i="5"/>
  <c r="F36" i="5"/>
  <c r="P36" i="5" s="1"/>
  <c r="R36" i="5" s="1"/>
  <c r="Q35" i="5"/>
  <c r="F35" i="5"/>
  <c r="P35" i="5" s="1"/>
  <c r="R35" i="5" s="1"/>
  <c r="Q34" i="5"/>
  <c r="F34" i="5"/>
  <c r="P34" i="5" s="1"/>
  <c r="R34" i="5" s="1"/>
  <c r="Q33" i="5"/>
  <c r="F33" i="5"/>
  <c r="P33" i="5" s="1"/>
  <c r="R33" i="5" s="1"/>
  <c r="Q32" i="5"/>
  <c r="H32" i="5"/>
  <c r="J32" i="5" s="1"/>
  <c r="F32" i="5"/>
  <c r="P32" i="5" s="1"/>
  <c r="R32" i="5" s="1"/>
  <c r="Q31" i="5"/>
  <c r="H31" i="5"/>
  <c r="J31" i="5" s="1"/>
  <c r="F31" i="5"/>
  <c r="P31" i="5" s="1"/>
  <c r="Q30" i="5"/>
  <c r="H30" i="5"/>
  <c r="J30" i="5" s="1"/>
  <c r="F30" i="5"/>
  <c r="P30" i="5" s="1"/>
  <c r="Q29" i="5"/>
  <c r="F29" i="5"/>
  <c r="P29" i="5" s="1"/>
  <c r="Q28" i="5"/>
  <c r="F28" i="5"/>
  <c r="P28" i="5" s="1"/>
  <c r="Q27" i="5"/>
  <c r="F27" i="5"/>
  <c r="P27" i="5" s="1"/>
  <c r="R27" i="5" s="1"/>
  <c r="Q26" i="5"/>
  <c r="F26" i="5"/>
  <c r="P26" i="5" s="1"/>
  <c r="R26" i="5" s="1"/>
  <c r="Q25" i="5"/>
  <c r="F25" i="5"/>
  <c r="P25" i="5" s="1"/>
  <c r="R25" i="5" s="1"/>
  <c r="Q24" i="5"/>
  <c r="H24" i="5"/>
  <c r="J24" i="5" s="1"/>
  <c r="F24" i="5"/>
  <c r="P24" i="5" s="1"/>
  <c r="R24" i="5" s="1"/>
  <c r="Q23" i="5"/>
  <c r="H23" i="5"/>
  <c r="J23" i="5" s="1"/>
  <c r="F23" i="5"/>
  <c r="P23" i="5" s="1"/>
  <c r="Q22" i="5"/>
  <c r="H22" i="5"/>
  <c r="J22" i="5" s="1"/>
  <c r="F22" i="5"/>
  <c r="P22" i="5" s="1"/>
  <c r="Q21" i="5"/>
  <c r="F21" i="5"/>
  <c r="H21" i="5" s="1"/>
  <c r="J21" i="5" s="1"/>
  <c r="Q20" i="5"/>
  <c r="F20" i="5"/>
  <c r="P20" i="5" s="1"/>
  <c r="R20" i="5" s="1"/>
  <c r="Q19" i="5"/>
  <c r="F19" i="5"/>
  <c r="P19" i="5" s="1"/>
  <c r="R19" i="5" s="1"/>
  <c r="Q18" i="5"/>
  <c r="F18" i="5"/>
  <c r="H18" i="5" s="1"/>
  <c r="J18" i="5" s="1"/>
  <c r="Q17" i="5"/>
  <c r="F17" i="5"/>
  <c r="H17" i="5" s="1"/>
  <c r="J17" i="5" s="1"/>
  <c r="Q16" i="5"/>
  <c r="H16" i="5"/>
  <c r="J16" i="5" s="1"/>
  <c r="F16" i="5"/>
  <c r="P16" i="5" s="1"/>
  <c r="R16" i="5" s="1"/>
  <c r="Q15" i="5"/>
  <c r="H15" i="5"/>
  <c r="J15" i="5" s="1"/>
  <c r="F15" i="5"/>
  <c r="P15" i="5" s="1"/>
  <c r="Q14" i="5"/>
  <c r="H14" i="5"/>
  <c r="J14" i="5" s="1"/>
  <c r="F14" i="5"/>
  <c r="P14" i="5" s="1"/>
  <c r="Q13" i="5"/>
  <c r="F13" i="5"/>
  <c r="P13" i="5" s="1"/>
  <c r="Q12" i="5"/>
  <c r="F12" i="5"/>
  <c r="P12" i="5" s="1"/>
  <c r="R12" i="5" s="1"/>
  <c r="Q11" i="5"/>
  <c r="F11" i="5"/>
  <c r="P11" i="5" s="1"/>
  <c r="R11" i="5" s="1"/>
  <c r="H11" i="5" l="1"/>
  <c r="J11" i="5" s="1"/>
  <c r="H12" i="5"/>
  <c r="J12" i="5" s="1"/>
  <c r="R14" i="5"/>
  <c r="R15" i="5"/>
  <c r="T15" i="5" s="1"/>
  <c r="H19" i="5"/>
  <c r="J19" i="5" s="1"/>
  <c r="H20" i="5"/>
  <c r="J20" i="5" s="1"/>
  <c r="R22" i="5"/>
  <c r="R23" i="5"/>
  <c r="T23" i="5" s="1"/>
  <c r="R29" i="5"/>
  <c r="H34" i="5"/>
  <c r="J34" i="5" s="1"/>
  <c r="H35" i="5"/>
  <c r="J35" i="5" s="1"/>
  <c r="H36" i="5"/>
  <c r="J36" i="5" s="1"/>
  <c r="R38" i="5"/>
  <c r="R39" i="5"/>
  <c r="R28" i="5"/>
  <c r="T28" i="5" s="1"/>
  <c r="R13" i="5"/>
  <c r="T13" i="5" s="1"/>
  <c r="H26" i="5"/>
  <c r="J26" i="5" s="1"/>
  <c r="H27" i="5"/>
  <c r="J27" i="5" s="1"/>
  <c r="H28" i="5"/>
  <c r="J28" i="5" s="1"/>
  <c r="R30" i="5"/>
  <c r="T30" i="5" s="1"/>
  <c r="U30" i="5" s="1"/>
  <c r="R31" i="5"/>
  <c r="R37" i="5"/>
  <c r="T12" i="5"/>
  <c r="T20" i="5"/>
  <c r="T34" i="5"/>
  <c r="U34" i="5"/>
  <c r="T36" i="5"/>
  <c r="T14" i="5"/>
  <c r="T16" i="5"/>
  <c r="T29" i="5"/>
  <c r="U29" i="5"/>
  <c r="T38" i="5"/>
  <c r="T39" i="5"/>
  <c r="T26" i="5"/>
  <c r="T27" i="5"/>
  <c r="T33" i="5"/>
  <c r="U33" i="5" s="1"/>
  <c r="T11" i="5"/>
  <c r="T19" i="5"/>
  <c r="T25" i="5"/>
  <c r="U25" i="5" s="1"/>
  <c r="T35" i="5"/>
  <c r="T22" i="5"/>
  <c r="T24" i="5"/>
  <c r="T40" i="5"/>
  <c r="T31" i="5"/>
  <c r="T32" i="5"/>
  <c r="T37" i="5"/>
  <c r="U37" i="5"/>
  <c r="P17" i="5"/>
  <c r="R17" i="5" s="1"/>
  <c r="P21" i="5"/>
  <c r="R21" i="5" s="1"/>
  <c r="H13" i="5"/>
  <c r="J13" i="5" s="1"/>
  <c r="P18" i="5"/>
  <c r="R18" i="5" s="1"/>
  <c r="H25" i="5"/>
  <c r="J25" i="5" s="1"/>
  <c r="H29" i="5"/>
  <c r="J29" i="5" s="1"/>
  <c r="H33" i="5"/>
  <c r="J33" i="5" s="1"/>
  <c r="H37" i="5"/>
  <c r="J37" i="5" s="1"/>
  <c r="U13" i="5" l="1"/>
  <c r="T21" i="5"/>
  <c r="U21" i="5"/>
  <c r="T17" i="5"/>
  <c r="U17" i="5" s="1"/>
  <c r="U32" i="5"/>
  <c r="U40" i="5"/>
  <c r="U35" i="5"/>
  <c r="U27" i="5"/>
  <c r="U39" i="5"/>
  <c r="U16" i="5"/>
  <c r="U36" i="5"/>
  <c r="T18" i="5"/>
  <c r="U22" i="5"/>
  <c r="U19" i="5"/>
  <c r="U20" i="5"/>
  <c r="U31" i="5"/>
  <c r="U24" i="5"/>
  <c r="U15" i="5"/>
  <c r="U11" i="5"/>
  <c r="U28" i="5"/>
  <c r="U26" i="5"/>
  <c r="U38" i="5"/>
  <c r="U23" i="5"/>
  <c r="U14" i="5"/>
  <c r="U12" i="5"/>
  <c r="U18" i="5" l="1"/>
  <c r="E84" i="6" l="1"/>
  <c r="B77" i="3" l="1"/>
  <c r="B184" i="2"/>
  <c r="G184" i="2"/>
  <c r="B83" i="2"/>
  <c r="B84" i="6"/>
  <c r="B186" i="10" l="1"/>
  <c r="B89" i="7"/>
  <c r="E89" i="7" l="1"/>
  <c r="E84" i="16" l="1"/>
  <c r="E83" i="16"/>
  <c r="E37" i="16"/>
  <c r="E82" i="16"/>
  <c r="E36" i="16"/>
  <c r="E81" i="16"/>
  <c r="E35" i="16"/>
  <c r="E80" i="16"/>
  <c r="E34" i="16"/>
  <c r="E79" i="16"/>
  <c r="E33" i="16"/>
  <c r="E78" i="16"/>
  <c r="E32" i="16"/>
  <c r="E77" i="16"/>
  <c r="E31" i="16"/>
  <c r="E76" i="16"/>
  <c r="E30" i="16"/>
  <c r="E75" i="16"/>
  <c r="E29" i="16"/>
  <c r="E74" i="16"/>
  <c r="E28" i="16"/>
  <c r="E27" i="16"/>
  <c r="E26" i="16"/>
  <c r="E25" i="16"/>
  <c r="E24" i="16"/>
  <c r="E73" i="16"/>
  <c r="E23" i="16"/>
  <c r="E72" i="16"/>
  <c r="E22" i="16"/>
  <c r="E71" i="16"/>
  <c r="E21" i="16"/>
  <c r="E70" i="16"/>
  <c r="E20" i="16"/>
  <c r="E69" i="16"/>
  <c r="E19" i="16"/>
  <c r="E68" i="16"/>
  <c r="E18" i="16"/>
  <c r="E67" i="16"/>
  <c r="E66" i="16"/>
  <c r="E65" i="16"/>
  <c r="E64" i="16"/>
  <c r="E63" i="16"/>
  <c r="E62" i="16"/>
  <c r="E61" i="16"/>
  <c r="E17" i="16"/>
  <c r="E60" i="16"/>
  <c r="E16" i="16"/>
  <c r="E59" i="16"/>
  <c r="E15" i="16"/>
  <c r="E58" i="16"/>
  <c r="E14" i="16"/>
  <c r="E57" i="16"/>
  <c r="E13" i="16"/>
  <c r="E56" i="16"/>
  <c r="E12" i="16"/>
  <c r="E55" i="16"/>
  <c r="E11" i="16"/>
  <c r="E54" i="16"/>
  <c r="E10" i="16"/>
  <c r="E53" i="16"/>
  <c r="E9" i="16"/>
  <c r="E52" i="16"/>
  <c r="E8" i="16"/>
  <c r="B84" i="15" l="1"/>
  <c r="E84" i="15"/>
  <c r="B85" i="10" l="1"/>
  <c r="E85" i="10" l="1"/>
  <c r="E83" i="2" l="1"/>
  <c r="F34" i="4" l="1"/>
  <c r="F33" i="4"/>
  <c r="F32" i="4"/>
  <c r="F31" i="4"/>
  <c r="F30" i="4"/>
  <c r="F29" i="4"/>
  <c r="F28" i="4"/>
  <c r="F27" i="4"/>
  <c r="F25" i="4"/>
  <c r="F24" i="4"/>
  <c r="F23" i="4"/>
  <c r="F22" i="4"/>
  <c r="F21" i="4"/>
  <c r="F20" i="4"/>
  <c r="F19" i="4"/>
  <c r="F18" i="4"/>
  <c r="F17" i="4"/>
  <c r="F16" i="4"/>
  <c r="F15" i="4"/>
  <c r="F14" i="4"/>
  <c r="F13" i="4"/>
  <c r="F12" i="4"/>
  <c r="F11" i="4"/>
  <c r="F10" i="4"/>
  <c r="F9" i="4"/>
  <c r="F8" i="4"/>
  <c r="F7" i="4"/>
  <c r="F9" i="1" l="1"/>
  <c r="F10" i="1"/>
  <c r="F11" i="1"/>
  <c r="F12" i="1"/>
  <c r="F14" i="1"/>
  <c r="F15" i="1"/>
  <c r="F22" i="1"/>
  <c r="F23" i="1"/>
  <c r="F24" i="1"/>
  <c r="F25" i="1"/>
  <c r="F28" i="1"/>
  <c r="F29" i="1"/>
  <c r="F30" i="1"/>
  <c r="F32" i="1"/>
  <c r="F33" i="1"/>
  <c r="F34" i="1"/>
  <c r="F35" i="1"/>
  <c r="F36" i="1"/>
  <c r="E86" i="9"/>
  <c r="B86" i="9"/>
</calcChain>
</file>

<file path=xl/sharedStrings.xml><?xml version="1.0" encoding="utf-8"?>
<sst xmlns="http://schemas.openxmlformats.org/spreadsheetml/2006/main" count="1562" uniqueCount="317">
  <si>
    <t xml:space="preserve"> </t>
  </si>
  <si>
    <t>M1</t>
  </si>
  <si>
    <t>M2</t>
  </si>
  <si>
    <t>M3</t>
  </si>
  <si>
    <t>Macrophyte species: Cyperus  giganteus</t>
  </si>
  <si>
    <t>Ecozone: Neotropics</t>
  </si>
  <si>
    <t>Ecozone: Afrotropics</t>
  </si>
  <si>
    <t>Macrophyte species: Cyperus papyrus (Cyperaceae)</t>
  </si>
  <si>
    <t xml:space="preserve">Sample </t>
  </si>
  <si>
    <t>Sample</t>
  </si>
  <si>
    <t>Stem</t>
  </si>
  <si>
    <t xml:space="preserve">Macrophyte species: Eichhornia azurea (Pontederiaceae)  </t>
  </si>
  <si>
    <t>Sample/Leaf</t>
  </si>
  <si>
    <t>Abrasion total</t>
  </si>
  <si>
    <t>Holes</t>
  </si>
  <si>
    <t>Total damage</t>
  </si>
  <si>
    <t>P/A damage</t>
  </si>
  <si>
    <t>Abrasion</t>
  </si>
  <si>
    <t>a-H1</t>
  </si>
  <si>
    <t>a-H2</t>
  </si>
  <si>
    <t>a-H3</t>
  </si>
  <si>
    <t>a-H4</t>
  </si>
  <si>
    <t>a-H5</t>
  </si>
  <si>
    <t>a-H6</t>
  </si>
  <si>
    <t>a-H7</t>
  </si>
  <si>
    <t>a-H8</t>
  </si>
  <si>
    <t>a-H9</t>
  </si>
  <si>
    <t>a-H10</t>
  </si>
  <si>
    <t>b-H1</t>
  </si>
  <si>
    <t>b-H2</t>
  </si>
  <si>
    <t>b-H3</t>
  </si>
  <si>
    <t>b-H4</t>
  </si>
  <si>
    <t>b-H5</t>
  </si>
  <si>
    <t>b-H6</t>
  </si>
  <si>
    <t>b-H7</t>
  </si>
  <si>
    <t>b-H8</t>
  </si>
  <si>
    <t>b-H9</t>
  </si>
  <si>
    <t>b-H10</t>
  </si>
  <si>
    <t>c-H1</t>
  </si>
  <si>
    <t>c-H2</t>
  </si>
  <si>
    <t>c-H3</t>
  </si>
  <si>
    <t>c-H4</t>
  </si>
  <si>
    <t>c-H5</t>
  </si>
  <si>
    <t>c-H6</t>
  </si>
  <si>
    <t>c-H7</t>
  </si>
  <si>
    <t>c-H8</t>
  </si>
  <si>
    <t>c-H9</t>
  </si>
  <si>
    <t>c-H10</t>
  </si>
  <si>
    <t>Macrophyte species: Hydrocleys nymphoides</t>
  </si>
  <si>
    <t xml:space="preserve">Hole </t>
  </si>
  <si>
    <t>Leaf area</t>
  </si>
  <si>
    <t>% lamina damaged</t>
  </si>
  <si>
    <t>Macrophyte species: Nymphaea prolifera</t>
  </si>
  <si>
    <t>Macrophyte species: Nymphoides indica</t>
  </si>
  <si>
    <t>Conversion factor: damaged area to biomass removed</t>
  </si>
  <si>
    <t xml:space="preserve">Abrasion </t>
  </si>
  <si>
    <t>Hole</t>
  </si>
  <si>
    <t>X</t>
  </si>
  <si>
    <t>SD</t>
  </si>
  <si>
    <t>Abrassion</t>
  </si>
  <si>
    <t>Macrophyte species: Nymphaea nouchali var caerulea</t>
  </si>
  <si>
    <t>Macrophyte species: Trapa natans</t>
  </si>
  <si>
    <t>Macrophyte species: Pistia startiotes</t>
  </si>
  <si>
    <t>Abrasion (g)</t>
  </si>
  <si>
    <t>Macrophyte species:Pistia stratiotes</t>
  </si>
  <si>
    <t>Macrophyte species: Potamogeton illinoensis</t>
  </si>
  <si>
    <t>NoBl Sub a1</t>
  </si>
  <si>
    <t>NoBl Sub a2</t>
  </si>
  <si>
    <t>NoBl Sub a3</t>
  </si>
  <si>
    <t>NoBl Sub a4</t>
  </si>
  <si>
    <t>NoBl Sub a5</t>
  </si>
  <si>
    <t>NoBl Sub a6</t>
  </si>
  <si>
    <t>NoBl Sub a7</t>
  </si>
  <si>
    <t>NoBl Sub a8</t>
  </si>
  <si>
    <t>NoBl Sub a9</t>
  </si>
  <si>
    <t>NoBl Sub a10</t>
  </si>
  <si>
    <t>NoBl Sub b1</t>
  </si>
  <si>
    <t>NoBl Sub b2</t>
  </si>
  <si>
    <t>NoBl Sub b3</t>
  </si>
  <si>
    <t>NoBl Sub b4</t>
  </si>
  <si>
    <t>NoBl Sub b5</t>
  </si>
  <si>
    <t>NoBl Sub b6</t>
  </si>
  <si>
    <t>NoBl Sub b7</t>
  </si>
  <si>
    <t>NoBl Sub b8</t>
  </si>
  <si>
    <t>NoBl Sub b9</t>
  </si>
  <si>
    <t>NoBl Sub b10</t>
  </si>
  <si>
    <t>NoBl Sub c1</t>
  </si>
  <si>
    <t>NoBl Sub c2</t>
  </si>
  <si>
    <t>NoBl Sub c3</t>
  </si>
  <si>
    <t>NoBl Sub c4</t>
  </si>
  <si>
    <t>NoBl Sub c5</t>
  </si>
  <si>
    <t>NoBl Sub c6</t>
  </si>
  <si>
    <t>NoBl Sub c7</t>
  </si>
  <si>
    <t>NoBl Sub c8</t>
  </si>
  <si>
    <t>NoBl Sub c9</t>
  </si>
  <si>
    <t>NoBl Sub c10</t>
  </si>
  <si>
    <t>Bl Sub a1</t>
  </si>
  <si>
    <t>Bl Sub a2</t>
  </si>
  <si>
    <t>Bl Sub a3</t>
  </si>
  <si>
    <t>Bl Sub a4</t>
  </si>
  <si>
    <t>Bl Sub a5</t>
  </si>
  <si>
    <t>Bl Sub a6</t>
  </si>
  <si>
    <t>Bl Sub a7</t>
  </si>
  <si>
    <t>Bl Sub a8</t>
  </si>
  <si>
    <t>Bl Sub a9</t>
  </si>
  <si>
    <t>Bl Sub a10</t>
  </si>
  <si>
    <t>Bl Sub b1</t>
  </si>
  <si>
    <t>Bl Sub b2</t>
  </si>
  <si>
    <t>Bl Sub b3</t>
  </si>
  <si>
    <t>Bl Sub b4</t>
  </si>
  <si>
    <t>Bl Sub b5</t>
  </si>
  <si>
    <t>Bl Sub b6</t>
  </si>
  <si>
    <t>Bl Sub b7</t>
  </si>
  <si>
    <t>Bl Sub b8</t>
  </si>
  <si>
    <t>Bl Sub b9</t>
  </si>
  <si>
    <t>Bl Sub b10</t>
  </si>
  <si>
    <t>Bl Sub c1</t>
  </si>
  <si>
    <t>Bl Sub c2</t>
  </si>
  <si>
    <t>Bl Sub c3</t>
  </si>
  <si>
    <t>Bl Sub c4</t>
  </si>
  <si>
    <t>Bl Sub c5</t>
  </si>
  <si>
    <t>Bl Sub c6</t>
  </si>
  <si>
    <t>Bl Sub c7</t>
  </si>
  <si>
    <t>Bl Sub c8</t>
  </si>
  <si>
    <t>Bl Sub c9</t>
  </si>
  <si>
    <t>Bl Sub c10</t>
  </si>
  <si>
    <t>Macrophyte species:Potamogeton octandrus</t>
  </si>
  <si>
    <t>Macrophyte species: Potamogeton octandrus</t>
  </si>
  <si>
    <t>Macrophyte species:Potamogeton nodosus</t>
  </si>
  <si>
    <t>Unit: cm2-g</t>
  </si>
  <si>
    <t>Unit: cm2 - g</t>
  </si>
  <si>
    <t xml:space="preserve"> circle area:  0,283  cm2</t>
  </si>
  <si>
    <t>Unit: cm2 / g</t>
  </si>
  <si>
    <t>BIOMASS (g)</t>
  </si>
  <si>
    <t>AREA (cm2)</t>
  </si>
  <si>
    <t>circle area: 0,196</t>
  </si>
  <si>
    <t>circle area:  0,283  cm2</t>
  </si>
  <si>
    <t>Hole (g)</t>
  </si>
  <si>
    <t xml:space="preserve">circle area  0,385 cm2 </t>
  </si>
  <si>
    <t xml:space="preserve">circle area:  0,385 cm2 </t>
  </si>
  <si>
    <t>Holes (g)</t>
  </si>
  <si>
    <t xml:space="preserve">circle area:  0,95 cm2 </t>
  </si>
  <si>
    <t xml:space="preserve"> circle area:  0,5 cm2 </t>
  </si>
  <si>
    <t xml:space="preserve">Circle area: 0,283 cm2 </t>
  </si>
  <si>
    <t>Data only inlcude submerssed leaves</t>
  </si>
  <si>
    <t>AREA (mm2)</t>
  </si>
  <si>
    <t>Macrophyte species: Thalia multiflora</t>
  </si>
  <si>
    <t>Planta muestreada</t>
  </si>
  <si>
    <t>Planta 1</t>
  </si>
  <si>
    <t>Planta 2</t>
  </si>
  <si>
    <t>Planta 3</t>
  </si>
  <si>
    <t>Planta 4</t>
  </si>
  <si>
    <t>Planta 5</t>
  </si>
  <si>
    <t>Planta 6</t>
  </si>
  <si>
    <t>Planta 7</t>
  </si>
  <si>
    <t>Planta 8</t>
  </si>
  <si>
    <t>Planta 9</t>
  </si>
  <si>
    <t>Planta 10</t>
  </si>
  <si>
    <t>Samples</t>
  </si>
  <si>
    <t>Long plant  (cm)</t>
  </si>
  <si>
    <t xml:space="preserve">Stem long  (cm) </t>
  </si>
  <si>
    <t>width (cm)</t>
  </si>
  <si>
    <t>% of long stem damaged by galleries</t>
  </si>
  <si>
    <t>STEM DAMAGE</t>
  </si>
  <si>
    <t xml:space="preserve">Galery </t>
  </si>
  <si>
    <t xml:space="preserve">Long   (cm) </t>
  </si>
  <si>
    <t>Unit: cm</t>
  </si>
  <si>
    <t>GALLERY MEASURENMENTS</t>
  </si>
  <si>
    <t>Unit: m</t>
  </si>
  <si>
    <t>galery long (m)</t>
  </si>
  <si>
    <t>Stem Long (m)</t>
  </si>
  <si>
    <t>Stem long  (m)</t>
  </si>
  <si>
    <t>long gallery</t>
  </si>
  <si>
    <t>Uncorrected lam biomass</t>
  </si>
  <si>
    <t xml:space="preserve">Unit: cm2 - g </t>
  </si>
  <si>
    <t xml:space="preserve">Lamina </t>
  </si>
  <si>
    <t>Uncorrected lam biom</t>
  </si>
  <si>
    <t>Circle area:  0,283  cm2</t>
  </si>
  <si>
    <t>LEAF DAMAGE</t>
  </si>
  <si>
    <t>uc</t>
  </si>
  <si>
    <t>d</t>
  </si>
  <si>
    <t>hole (g)</t>
  </si>
  <si>
    <t>Data only inlcude submersed leaves</t>
  </si>
  <si>
    <t>Sampling point Fig 1: Antequera 2 (-27.42824°, -58.87023°):  Chaco, Argentina.</t>
  </si>
  <si>
    <t>Sup. foliar</t>
  </si>
  <si>
    <t>% de daño</t>
  </si>
  <si>
    <t>Corrected lamina biomass</t>
  </si>
  <si>
    <t>Lamina removed %</t>
  </si>
  <si>
    <t>P/A petiole damage</t>
  </si>
  <si>
    <t>Sampling Point Fig 1: Municipal Lake (-27.46707°’ -58.67016°): Corrientes, Argentina.</t>
  </si>
  <si>
    <t>Uncorrected lamina biomass</t>
  </si>
  <si>
    <t>% lamina removed</t>
  </si>
  <si>
    <t>Sampling point Fig.1:  Bangweulu, Shoebill A Lukulu River* (-11.95111°, 30.23965°), Kasanka National Park, Zambia</t>
  </si>
  <si>
    <t>Sampling point Fig. 1:La Antena Lake (-27.36750°, -58.33361), Corrientes, Argentina</t>
  </si>
  <si>
    <t>uncorrected lamina biomass</t>
  </si>
  <si>
    <t>P/A leaf damage</t>
  </si>
  <si>
    <t>Sampling point Fig 1: La Antena Lake (-27.36750°, -58.33361); Dep. San Cosme, Corrientes, Argentina</t>
  </si>
  <si>
    <t>Corrected lam biomass</t>
  </si>
  <si>
    <t>punch N°: no data</t>
  </si>
  <si>
    <t>circle area: 0,95</t>
  </si>
  <si>
    <t>circle area: 0,385 cm2</t>
  </si>
  <si>
    <t>Sampling point Fig. 1: Luwombwa River (-12.50248, 30.13113);  Kasanka National Park, Zambia</t>
  </si>
  <si>
    <t xml:space="preserve">uc= weight of the undamaged leaf circle </t>
  </si>
  <si>
    <t>uncorrected lam biomass</t>
  </si>
  <si>
    <t>Corrected lam biom</t>
  </si>
  <si>
    <t>AREA(cm2)</t>
  </si>
  <si>
    <t>Sampling point Fig 1: Luwombwa River (-12.50248, 30.13113);  Kasanka National Park, Zambia</t>
  </si>
  <si>
    <t>circle area: 0,283</t>
  </si>
  <si>
    <t>P/ A petiole damage</t>
  </si>
  <si>
    <t>Sampling point Fig 1: Medina Lake (-27.44338°, -58.64549°); Corrientes, Argentina</t>
  </si>
  <si>
    <t xml:space="preserve">Sampling point Fig. 1: Aeroclub Lake (-27.48023°, -58.73194°); Corrientes, Argentina. </t>
  </si>
  <si>
    <t>lamina removed %</t>
  </si>
  <si>
    <t>no abrasion damage recorded</t>
  </si>
  <si>
    <t>Sampling point Fig 1:  Bangweulu, Shoebill A Lukulu River* (-11.95111°, 30.23965°), Kasanka National Park, Zambia. (With high density of Black Lechwe antelopes)</t>
  </si>
  <si>
    <t>AREA ( cm2)</t>
  </si>
  <si>
    <t xml:space="preserve">P/A leaf damage </t>
  </si>
  <si>
    <t>No abrasion damage recorded on submersed leaves.</t>
  </si>
  <si>
    <t>Unit: mm2 (measured), cm2 (transformed ) - g. Very small submerssed leaves</t>
  </si>
  <si>
    <t>Unit: mm2 (measured), cm2 (transformed ) - g. Very small submersed leaves</t>
  </si>
  <si>
    <t>Sampling point Fig 1:  Bangweulu, Shoebill C Lukulu River (-11.95445°, 30.24785°), Kasanka National Park, Zambia,( Low density of Black Lechwe antelopes)</t>
  </si>
  <si>
    <t>Sampling point Fig 1:  Njelele Stream (-12.60864°; 30.39989°); Kasanka National Park, Zambia</t>
  </si>
  <si>
    <t>Abrassion (g)</t>
  </si>
  <si>
    <t>Sampling point Fig 1:  Hippo Lagoon (-13.10260°, 31.77806°)  South Luangwa National Park, Zambia</t>
  </si>
  <si>
    <t>Corrected biomass</t>
  </si>
  <si>
    <t xml:space="preserve">% lamina removed </t>
  </si>
  <si>
    <t>Sampling point Fig 1:Antequera 1 (-27.43572º, -58.85725°); Dep. San Fernando, Chaco Argentina</t>
  </si>
  <si>
    <t xml:space="preserve">Impact </t>
  </si>
  <si>
    <t xml:space="preserve">Macrophyte species </t>
  </si>
  <si>
    <t>Abundance at the study sites</t>
  </si>
  <si>
    <t xml:space="preserve">African Savanna Elephant </t>
  </si>
  <si>
    <t xml:space="preserve">Loxodonta africana </t>
  </si>
  <si>
    <t>trampling grazing</t>
  </si>
  <si>
    <t>Pistia stratiotes, Azolla nilotica, A. pinnata (1)</t>
  </si>
  <si>
    <t>Kasanka: 30-50 (5)</t>
  </si>
  <si>
    <t xml:space="preserve">Hippopotamus </t>
  </si>
  <si>
    <t xml:space="preserve">Hippopotamus amphibius  </t>
  </si>
  <si>
    <t>trampling</t>
  </si>
  <si>
    <t xml:space="preserve">grazing </t>
  </si>
  <si>
    <t xml:space="preserve">Sitatunga antelope </t>
  </si>
  <si>
    <t xml:space="preserve">Tragelaphus spekei </t>
  </si>
  <si>
    <t>Cyperus papyrus (2), Nymphaea nouchali  var. caerulea (1)</t>
  </si>
  <si>
    <t xml:space="preserve">Puku antelope </t>
  </si>
  <si>
    <t xml:space="preserve">Kobus vardonii </t>
  </si>
  <si>
    <t>Nymphaea nouchali var. caerulea, Pistia stratiotes, Azolla nilotica,  A. pinnata (1)</t>
  </si>
  <si>
    <t>Impala antelope</t>
  </si>
  <si>
    <t xml:space="preserve">Aepyceros melampus </t>
  </si>
  <si>
    <t xml:space="preserve">trampling </t>
  </si>
  <si>
    <t>Black lechwe antelope</t>
  </si>
  <si>
    <t>Kobus leche</t>
  </si>
  <si>
    <t>Nymphaea nouchali var. caerulea, Nymphoides indica, Potamogeton octandrus, Cyperus sp. (1)</t>
  </si>
  <si>
    <t>Bangweulu Swamps</t>
  </si>
  <si>
    <t xml:space="preserve">Baboon  </t>
  </si>
  <si>
    <t xml:space="preserve">Papio cynocephalus cynocephalus </t>
  </si>
  <si>
    <t>Pistia stratiotes (1)</t>
  </si>
  <si>
    <t xml:space="preserve">South Luangwa National Park, Kasanka National Park </t>
  </si>
  <si>
    <t>Capybara</t>
  </si>
  <si>
    <t xml:space="preserve">Hydrochoerus  hydrochaeris </t>
  </si>
  <si>
    <t>Eichhornia azurea, Pistia stratiotes, Eichhornia crassipes; Hydrochleys nymphoides; Nymphoides indica (1); E, FF and FR macrophytes (3) (4) (5)</t>
  </si>
  <si>
    <t>Red marsh rat</t>
  </si>
  <si>
    <t>Holochilus brasiliensis</t>
  </si>
  <si>
    <t>grazing</t>
  </si>
  <si>
    <t>Terrestrial and semiaquatic vegetation (3)</t>
  </si>
  <si>
    <t>Swamp deer</t>
  </si>
  <si>
    <t xml:space="preserve">Blastocerus dichotomus </t>
  </si>
  <si>
    <t>Terrestrial and semiaquatic grasslands (3)</t>
  </si>
  <si>
    <t>Coypu</t>
  </si>
  <si>
    <t xml:space="preserve">Myocastor coypus </t>
  </si>
  <si>
    <t>Terrestrial and aquatic plants (3)</t>
  </si>
  <si>
    <t>body mass</t>
  </si>
  <si>
    <t xml:space="preserve">Type of mammal </t>
  </si>
  <si>
    <t>Large herbivore species</t>
  </si>
  <si>
    <t>Ecozone</t>
  </si>
  <si>
    <t>Common name</t>
  </si>
  <si>
    <t xml:space="preserve"> 2800-6300 kg (2)</t>
  </si>
  <si>
    <t>LM</t>
  </si>
  <si>
    <t>Afrotropics</t>
  </si>
  <si>
    <t>1000-&gt;2000 kg (2)</t>
  </si>
  <si>
    <t>trampling, grazing</t>
  </si>
  <si>
    <t>Kasanka: 100-200 (5);Luangwa (North): 20.000 (2)</t>
  </si>
  <si>
    <t>55-115 kg (2)</t>
  </si>
  <si>
    <t xml:space="preserve"> Kasanka: 500-1,000 (5)</t>
  </si>
  <si>
    <t>Kasanka: 5,000-7,000 (5)</t>
  </si>
  <si>
    <t>62-74 kg (2)</t>
  </si>
  <si>
    <t xml:space="preserve"> 40-50 kg (2)</t>
  </si>
  <si>
    <t>80-100 kg (2)</t>
  </si>
  <si>
    <t xml:space="preserve">trampling, grazing </t>
  </si>
  <si>
    <t>Bangweulu: 75,000 ; Kasanka:  0-2 (5)</t>
  </si>
  <si>
    <t xml:space="preserve"> 12-45 kg (2)</t>
  </si>
  <si>
    <t>Neotropics</t>
  </si>
  <si>
    <t>35-75 kg (4)</t>
  </si>
  <si>
    <t>SM</t>
  </si>
  <si>
    <t>0.9-3.7 kg (6)</t>
  </si>
  <si>
    <t>Not seen in this study</t>
  </si>
  <si>
    <t>No data available</t>
  </si>
  <si>
    <t>80-125 kg (4)</t>
  </si>
  <si>
    <t xml:space="preserve"> 4-10kg (4)</t>
  </si>
  <si>
    <t xml:space="preserve">Abundance of mammal species is expressed as number of individuals recorded in the study sites by different authors. </t>
  </si>
  <si>
    <t>Large mammalian herbivores (LM) include animals with more than 10 kg of body mass, small mammalian herbivores (SM) those with less than 10 kg of body mass (Bakker et al. 2016b)</t>
  </si>
  <si>
    <t>Kasanka National Park</t>
  </si>
  <si>
    <t xml:space="preserve">South Luangwa National Park, Kasanka National Park, Bangweulu </t>
  </si>
  <si>
    <t>South Luangwa National Park, Kasanka National Park, Bangweulu</t>
  </si>
  <si>
    <t>Kasanka National Park, South Luangwa National Park</t>
  </si>
  <si>
    <t>South Luangwa National Park</t>
  </si>
  <si>
    <t xml:space="preserve">Riachuelo River Basin, Paraná Floodplain, Paraguay River Basin </t>
  </si>
  <si>
    <t>Wetlands systems</t>
  </si>
  <si>
    <t>Sampling point Fig 1: Paiva Lake  (-27.48409°, -58.74759°) Corrientes, Argentina</t>
  </si>
  <si>
    <t>Sampling point Fig. 1: Fibwe Stream (-12.59168°, 30.25193°); Kasanka National Park, Zambia.</t>
  </si>
  <si>
    <t>d= weight of undamaged leaf circle- weight damaged leaf circle</t>
  </si>
  <si>
    <t>d= weight of undamaged leaf circle - weight of damaged leaf circle</t>
  </si>
  <si>
    <r>
      <t>Large herbivore</t>
    </r>
    <r>
      <rPr>
        <b/>
        <sz val="12"/>
        <color theme="1"/>
        <rFont val="Arial"/>
        <family val="2"/>
      </rPr>
      <t xml:space="preserve"> </t>
    </r>
    <r>
      <rPr>
        <sz val="12"/>
        <color theme="1"/>
        <rFont val="Arial"/>
        <family val="2"/>
      </rPr>
      <t>(mammal) species and damage impacts (</t>
    </r>
    <r>
      <rPr>
        <i/>
        <sz val="12"/>
        <color theme="1"/>
        <rFont val="Arial"/>
        <family val="2"/>
      </rPr>
      <t>sensu</t>
    </r>
    <r>
      <rPr>
        <sz val="12"/>
        <color theme="1"/>
        <rFont val="Arial"/>
        <family val="2"/>
      </rPr>
      <t xml:space="preserve"> Grime 1979) on freshwater macrophytes from Neotropical (Neo) and Afrotropical (Afro) wetlands</t>
    </r>
  </si>
  <si>
    <r>
      <t xml:space="preserve">Source of the information: (1): this study; (2): Stuart and Stuart, 2006; (3): Quintana et al., 2012; (4): Schivo et al., 2010; (5): F. Willems </t>
    </r>
    <r>
      <rPr>
        <i/>
        <sz val="12"/>
        <color theme="1"/>
        <rFont val="Arial"/>
        <family val="2"/>
      </rPr>
      <t>(pers. com.)</t>
    </r>
    <r>
      <rPr>
        <sz val="12"/>
        <color theme="1"/>
        <rFont val="Arial"/>
        <family val="2"/>
      </rPr>
      <t xml:space="preserve">; (6): Marques (1988).   </t>
    </r>
  </si>
  <si>
    <t>Journal name: Hydrobiologia</t>
  </si>
  <si>
    <t>Corresponding author: M. Celeste Franceschini</t>
  </si>
  <si>
    <t>Affiliation: CECOAL-CONICET-UNNE, Corrientes, Argentina</t>
  </si>
  <si>
    <t>E mail: celestefranceschini@yahoo.com.ar</t>
  </si>
  <si>
    <r>
      <t>Article title:</t>
    </r>
    <r>
      <rPr>
        <b/>
        <sz val="12"/>
        <color theme="1"/>
        <rFont val="Arial"/>
        <family val="2"/>
      </rPr>
      <t xml:space="preserve"> </t>
    </r>
    <r>
      <rPr>
        <sz val="12"/>
        <color theme="1"/>
        <rFont val="Arial"/>
        <family val="2"/>
      </rPr>
      <t>Impacts on freshwater macrophytes produced by small invertebrate herbivores: Afrotropical and Neotropical wetlands compared</t>
    </r>
  </si>
  <si>
    <t>PRIMARY DATA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</si>
</sst>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00"/>
    <numFmt numFmtId="167" formatCode="0.000"/>
    <numFmt numFmtId="168" formatCode="0.000000"/>
  </numFmts>
  <fonts count="26" x14ac:knownFonts="1">
    <font>
      <sz val="11"/>
      <color theme="1"/>
      <name val="Calibri"/>
      <family val="2"/>
      <scheme val="minor"/>
    </font>
    <font>
      <b/>
      <sz val="11"/>
      <color theme="1"/>
      <name val="Calibri"/>
      <family val="2"/>
      <scheme val="minor"/>
    </font>
    <font>
      <b/>
      <sz val="10"/>
      <name val="Arial"/>
      <family val="2"/>
    </font>
    <font>
      <sz val="10"/>
      <name val="Arial"/>
      <family val="2"/>
    </font>
    <font>
      <b/>
      <sz val="10"/>
      <name val="Times New Roman"/>
      <family val="1"/>
    </font>
    <font>
      <sz val="10"/>
      <name val="Times New Roman"/>
      <family val="1"/>
    </font>
    <font>
      <sz val="11"/>
      <color theme="1"/>
      <name val="Arial"/>
      <family val="2"/>
    </font>
    <font>
      <sz val="12"/>
      <name val="Arial"/>
      <family val="2"/>
    </font>
    <font>
      <sz val="12"/>
      <color theme="1"/>
      <name val="Arial"/>
      <family val="2"/>
    </font>
    <font>
      <b/>
      <sz val="11"/>
      <color theme="1"/>
      <name val="Arial"/>
      <family val="2"/>
    </font>
    <font>
      <b/>
      <sz val="12"/>
      <name val="Arial"/>
      <family val="2"/>
    </font>
    <font>
      <b/>
      <sz val="12"/>
      <color theme="1"/>
      <name val="Arial"/>
      <family val="2"/>
    </font>
    <font>
      <i/>
      <sz val="12"/>
      <name val="Arial"/>
      <family val="2"/>
    </font>
    <font>
      <sz val="12"/>
      <color theme="1"/>
      <name val="Calibri"/>
      <family val="2"/>
      <scheme val="minor"/>
    </font>
    <font>
      <sz val="11"/>
      <color rgb="FF000000"/>
      <name val="Calibri"/>
      <family val="2"/>
      <scheme val="minor"/>
    </font>
    <font>
      <sz val="12"/>
      <color rgb="FF000000"/>
      <name val="Arial"/>
      <family val="2"/>
    </font>
    <font>
      <sz val="14"/>
      <color rgb="FF000000"/>
      <name val="Calibri"/>
      <family val="2"/>
      <scheme val="minor"/>
    </font>
    <font>
      <sz val="11"/>
      <color rgb="FFFF0000"/>
      <name val="Calibri"/>
      <family val="2"/>
      <scheme val="minor"/>
    </font>
    <font>
      <sz val="11"/>
      <name val="Calibri"/>
      <family val="2"/>
      <scheme val="minor"/>
    </font>
    <font>
      <b/>
      <sz val="12"/>
      <name val="Times New Roman"/>
      <family val="1"/>
    </font>
    <font>
      <b/>
      <sz val="12"/>
      <color theme="1"/>
      <name val="Calibri"/>
      <family val="2"/>
      <scheme val="minor"/>
    </font>
    <font>
      <sz val="11"/>
      <name val="Arial"/>
      <family val="2"/>
    </font>
    <font>
      <sz val="14"/>
      <name val="Arial"/>
      <family val="2"/>
    </font>
    <font>
      <i/>
      <sz val="14"/>
      <name val="Arial"/>
      <family val="2"/>
    </font>
    <font>
      <sz val="14"/>
      <color theme="1"/>
      <name val="Arial"/>
      <family val="2"/>
    </font>
    <font>
      <i/>
      <sz val="12"/>
      <color theme="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62">
    <xf numFmtId="0" fontId="0" fillId="0" borderId="0" xfId="0"/>
    <xf numFmtId="2" fontId="0" fillId="0" borderId="0" xfId="0" applyNumberFormat="1"/>
    <xf numFmtId="0" fontId="0" fillId="0" borderId="0" xfId="0" applyFill="1"/>
    <xf numFmtId="0" fontId="0" fillId="0" borderId="0" xfId="0" applyFill="1" applyBorder="1"/>
    <xf numFmtId="2" fontId="0" fillId="0" borderId="0" xfId="0" applyNumberFormat="1" applyFill="1" applyBorder="1"/>
    <xf numFmtId="0" fontId="2" fillId="2" borderId="0" xfId="0" applyFont="1" applyFill="1"/>
    <xf numFmtId="2" fontId="2" fillId="0" borderId="0" xfId="0" applyNumberFormat="1" applyFont="1" applyFill="1" applyBorder="1" applyAlignment="1">
      <alignment horizontal="center"/>
    </xf>
    <xf numFmtId="2" fontId="0" fillId="0" borderId="0" xfId="0" applyNumberFormat="1" applyFill="1"/>
    <xf numFmtId="0" fontId="1" fillId="0" borderId="0" xfId="0" applyFont="1" applyFill="1" applyBorder="1"/>
    <xf numFmtId="0" fontId="2" fillId="0" borderId="0" xfId="0" applyFont="1" applyFill="1" applyBorder="1"/>
    <xf numFmtId="2" fontId="1" fillId="0" borderId="0" xfId="0" applyNumberFormat="1" applyFont="1" applyFill="1" applyBorder="1" applyAlignment="1">
      <alignment horizontal="center"/>
    </xf>
    <xf numFmtId="0" fontId="0" fillId="0" borderId="0" xfId="0" applyFont="1"/>
    <xf numFmtId="0" fontId="0" fillId="0" borderId="0" xfId="0" applyFont="1" applyFill="1" applyBorder="1"/>
    <xf numFmtId="2" fontId="3" fillId="0" borderId="0" xfId="0" applyNumberFormat="1" applyFont="1" applyFill="1" applyBorder="1" applyAlignment="1">
      <alignment horizontal="center"/>
    </xf>
    <xf numFmtId="0" fontId="3" fillId="0" borderId="0" xfId="0" applyFont="1" applyFill="1" applyBorder="1" applyAlignment="1">
      <alignment horizontal="center"/>
    </xf>
    <xf numFmtId="0" fontId="0" fillId="0" borderId="0" xfId="0" applyFont="1" applyBorder="1"/>
    <xf numFmtId="2" fontId="2" fillId="0" borderId="0" xfId="0" applyNumberFormat="1" applyFont="1" applyFill="1" applyBorder="1"/>
    <xf numFmtId="2" fontId="3" fillId="0" borderId="0" xfId="0" applyNumberFormat="1" applyFont="1" applyFill="1" applyBorder="1"/>
    <xf numFmtId="1" fontId="0" fillId="0" borderId="0" xfId="0" applyNumberFormat="1"/>
    <xf numFmtId="0" fontId="0" fillId="0" borderId="0" xfId="0" applyFont="1" applyFill="1"/>
    <xf numFmtId="0" fontId="3" fillId="0" borderId="0" xfId="0" applyFont="1" applyFill="1" applyBorder="1"/>
    <xf numFmtId="165" fontId="0" fillId="0" borderId="0" xfId="0" applyNumberFormat="1" applyFont="1" applyFill="1" applyBorder="1"/>
    <xf numFmtId="0" fontId="6" fillId="0" borderId="0" xfId="0" applyFont="1" applyFill="1" applyBorder="1"/>
    <xf numFmtId="0" fontId="7" fillId="0" borderId="0" xfId="0" applyFont="1" applyFill="1" applyBorder="1" applyAlignment="1">
      <alignment horizontal="center"/>
    </xf>
    <xf numFmtId="0" fontId="8" fillId="0" borderId="0" xfId="0" applyFont="1" applyFill="1" applyBorder="1" applyAlignment="1">
      <alignment horizontal="center"/>
    </xf>
    <xf numFmtId="2" fontId="8"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165" fontId="3" fillId="0" borderId="0" xfId="0" applyNumberFormat="1" applyFont="1" applyFill="1" applyBorder="1" applyAlignment="1">
      <alignment horizontal="center"/>
    </xf>
    <xf numFmtId="166" fontId="6" fillId="0" borderId="0" xfId="0" applyNumberFormat="1" applyFont="1" applyFill="1" applyBorder="1"/>
    <xf numFmtId="0" fontId="7" fillId="0" borderId="0" xfId="0" applyFont="1" applyFill="1" applyBorder="1" applyAlignment="1">
      <alignment horizontal="left"/>
    </xf>
    <xf numFmtId="0" fontId="8" fillId="0" borderId="0" xfId="0" applyFont="1" applyFill="1" applyBorder="1"/>
    <xf numFmtId="165" fontId="6" fillId="0" borderId="0" xfId="0" applyNumberFormat="1" applyFont="1" applyFill="1" applyBorder="1" applyAlignment="1">
      <alignment horizontal="center"/>
    </xf>
    <xf numFmtId="2" fontId="6" fillId="0" borderId="0" xfId="0" applyNumberFormat="1" applyFont="1" applyFill="1" applyBorder="1"/>
    <xf numFmtId="165" fontId="0" fillId="0" borderId="0" xfId="0" applyNumberFormat="1" applyFont="1" applyFill="1" applyBorder="1" applyAlignment="1">
      <alignment horizontal="center" vertical="center"/>
    </xf>
    <xf numFmtId="2" fontId="4" fillId="0" borderId="0" xfId="0" applyNumberFormat="1" applyFont="1" applyFill="1" applyBorder="1" applyAlignment="1">
      <alignment horizontal="center"/>
    </xf>
    <xf numFmtId="2" fontId="5" fillId="0" borderId="0" xfId="0" applyNumberFormat="1" applyFont="1" applyFill="1" applyBorder="1" applyAlignment="1">
      <alignment horizontal="center"/>
    </xf>
    <xf numFmtId="167" fontId="5" fillId="0" borderId="0" xfId="0" applyNumberFormat="1" applyFont="1" applyFill="1" applyBorder="1" applyAlignment="1">
      <alignment horizontal="center"/>
    </xf>
    <xf numFmtId="2" fontId="6" fillId="0" borderId="0" xfId="0" applyNumberFormat="1" applyFont="1" applyFill="1"/>
    <xf numFmtId="0" fontId="6" fillId="0" borderId="0" xfId="0" applyFont="1"/>
    <xf numFmtId="0" fontId="6" fillId="0" borderId="0" xfId="0" applyFont="1" applyBorder="1"/>
    <xf numFmtId="2" fontId="6" fillId="0" borderId="0" xfId="0" applyNumberFormat="1" applyFont="1" applyFill="1" applyBorder="1" applyAlignment="1">
      <alignment horizontal="center"/>
    </xf>
    <xf numFmtId="2" fontId="6" fillId="0" borderId="0" xfId="0" applyNumberFormat="1" applyFont="1" applyFill="1" applyBorder="1" applyAlignment="1"/>
    <xf numFmtId="2" fontId="9" fillId="0" borderId="0" xfId="0" applyNumberFormat="1" applyFont="1" applyFill="1" applyBorder="1" applyAlignment="1">
      <alignment horizontal="center"/>
    </xf>
    <xf numFmtId="2" fontId="9" fillId="0" borderId="0" xfId="0" applyNumberFormat="1" applyFont="1" applyFill="1" applyBorder="1"/>
    <xf numFmtId="0" fontId="6" fillId="0" borderId="0" xfId="0" applyFont="1" applyFill="1" applyBorder="1" applyAlignment="1">
      <alignment horizontal="center"/>
    </xf>
    <xf numFmtId="0" fontId="6" fillId="2" borderId="0" xfId="0" applyFont="1" applyFill="1"/>
    <xf numFmtId="2" fontId="6" fillId="0" borderId="0" xfId="0" applyNumberFormat="1" applyFont="1"/>
    <xf numFmtId="0" fontId="6" fillId="0" borderId="0" xfId="0" applyFont="1" applyFill="1"/>
    <xf numFmtId="0" fontId="6" fillId="2" borderId="0" xfId="0" applyFont="1" applyFill="1" applyAlignment="1">
      <alignment horizontal="center"/>
    </xf>
    <xf numFmtId="0" fontId="9" fillId="2" borderId="0" xfId="0" applyFont="1" applyFill="1" applyAlignment="1">
      <alignment horizontal="center"/>
    </xf>
    <xf numFmtId="0" fontId="9" fillId="0" borderId="0" xfId="0" applyFont="1" applyFill="1" applyBorder="1"/>
    <xf numFmtId="164" fontId="6" fillId="0" borderId="0" xfId="0" applyNumberFormat="1" applyFont="1" applyFill="1" applyBorder="1" applyAlignment="1">
      <alignment horizontal="center"/>
    </xf>
    <xf numFmtId="0" fontId="0" fillId="0" borderId="0" xfId="0" applyFill="1" applyAlignment="1">
      <alignment horizontal="center"/>
    </xf>
    <xf numFmtId="0" fontId="6" fillId="0" borderId="0" xfId="0" applyFont="1" applyFill="1" applyAlignment="1">
      <alignment horizontal="center"/>
    </xf>
    <xf numFmtId="0" fontId="8" fillId="0" borderId="0" xfId="0" applyFont="1"/>
    <xf numFmtId="1" fontId="8" fillId="0" borderId="0" xfId="0" applyNumberFormat="1" applyFont="1"/>
    <xf numFmtId="0" fontId="7" fillId="0" borderId="0" xfId="0" applyFont="1"/>
    <xf numFmtId="2" fontId="8" fillId="0" borderId="0" xfId="0" applyNumberFormat="1" applyFont="1"/>
    <xf numFmtId="165" fontId="7" fillId="0" borderId="0" xfId="0" applyNumberFormat="1" applyFont="1" applyAlignment="1">
      <alignment horizontal="center"/>
    </xf>
    <xf numFmtId="0" fontId="8" fillId="0" borderId="0" xfId="0" applyFont="1" applyFill="1" applyAlignment="1">
      <alignment horizontal="center"/>
    </xf>
    <xf numFmtId="0" fontId="8" fillId="0" borderId="0" xfId="0" applyFont="1" applyFill="1"/>
    <xf numFmtId="165" fontId="7" fillId="0" borderId="0" xfId="0" applyNumberFormat="1" applyFont="1" applyFill="1" applyAlignment="1">
      <alignment horizontal="center"/>
    </xf>
    <xf numFmtId="0" fontId="7" fillId="0" borderId="0" xfId="0" applyFont="1" applyFill="1" applyAlignment="1">
      <alignment horizontal="center"/>
    </xf>
    <xf numFmtId="165" fontId="10" fillId="0" borderId="0" xfId="0" applyNumberFormat="1" applyFont="1" applyFill="1" applyAlignment="1">
      <alignment horizontal="center"/>
    </xf>
    <xf numFmtId="165" fontId="11" fillId="0" borderId="0" xfId="0" applyNumberFormat="1" applyFont="1" applyFill="1" applyAlignment="1">
      <alignment horizontal="center"/>
    </xf>
    <xf numFmtId="165" fontId="8" fillId="0" borderId="0" xfId="0" applyNumberFormat="1" applyFont="1" applyFill="1" applyAlignment="1">
      <alignment horizontal="center"/>
    </xf>
    <xf numFmtId="0" fontId="11" fillId="0" borderId="0" xfId="0" applyFont="1" applyFill="1"/>
    <xf numFmtId="14" fontId="7" fillId="0" borderId="0" xfId="0" applyNumberFormat="1" applyFont="1"/>
    <xf numFmtId="0" fontId="2" fillId="0" borderId="0" xfId="0" applyFont="1" applyFill="1"/>
    <xf numFmtId="165" fontId="8" fillId="0" borderId="0" xfId="0" applyNumberFormat="1" applyFont="1" applyFill="1"/>
    <xf numFmtId="0" fontId="7" fillId="0" borderId="0" xfId="0" applyFont="1" applyFill="1"/>
    <xf numFmtId="2" fontId="7" fillId="0" borderId="0" xfId="0" applyNumberFormat="1" applyFont="1" applyAlignment="1">
      <alignment horizontal="center"/>
    </xf>
    <xf numFmtId="0" fontId="8" fillId="0" borderId="0" xfId="0" applyFont="1" applyFill="1" applyAlignment="1">
      <alignment horizontal="left"/>
    </xf>
    <xf numFmtId="0" fontId="12" fillId="0" borderId="0" xfId="0" applyFont="1"/>
    <xf numFmtId="0" fontId="12" fillId="0" borderId="0" xfId="0" applyFont="1" applyFill="1"/>
    <xf numFmtId="0" fontId="7" fillId="0" borderId="0" xfId="0" applyFont="1" applyFill="1" applyAlignment="1">
      <alignment horizontal="center"/>
    </xf>
    <xf numFmtId="0" fontId="8" fillId="0" borderId="0" xfId="0" applyFont="1" applyFill="1" applyAlignment="1">
      <alignment horizontal="center"/>
    </xf>
    <xf numFmtId="0" fontId="7" fillId="0" borderId="0" xfId="0" applyFont="1" applyFill="1" applyAlignment="1">
      <alignment horizontal="left"/>
    </xf>
    <xf numFmtId="2" fontId="7" fillId="0" borderId="0" xfId="0" applyNumberFormat="1" applyFont="1" applyFill="1" applyAlignment="1">
      <alignment horizontal="center"/>
    </xf>
    <xf numFmtId="2" fontId="8" fillId="0" borderId="0" xfId="0" applyNumberFormat="1" applyFont="1" applyFill="1" applyAlignment="1">
      <alignment horizontal="center"/>
    </xf>
    <xf numFmtId="0" fontId="13" fillId="0" borderId="0" xfId="0" applyFont="1" applyFill="1"/>
    <xf numFmtId="0" fontId="7" fillId="0" borderId="0" xfId="0" applyFont="1" applyBorder="1" applyAlignment="1">
      <alignment horizontal="center"/>
    </xf>
    <xf numFmtId="167" fontId="8" fillId="0" borderId="0" xfId="0" applyNumberFormat="1" applyFont="1" applyBorder="1"/>
    <xf numFmtId="167" fontId="7" fillId="0" borderId="0" xfId="0" applyNumberFormat="1" applyFont="1" applyBorder="1" applyAlignment="1">
      <alignment horizontal="center"/>
    </xf>
    <xf numFmtId="2" fontId="8" fillId="0" borderId="0" xfId="0" applyNumberFormat="1" applyFont="1" applyBorder="1"/>
    <xf numFmtId="2" fontId="7" fillId="0" borderId="0" xfId="0" applyNumberFormat="1" applyFont="1" applyBorder="1" applyAlignment="1">
      <alignment horizontal="center"/>
    </xf>
    <xf numFmtId="0" fontId="14" fillId="0" borderId="0" xfId="0" applyFont="1"/>
    <xf numFmtId="0" fontId="15" fillId="0" borderId="0" xfId="0" applyFont="1"/>
    <xf numFmtId="1" fontId="7" fillId="0" borderId="0" xfId="0" applyNumberFormat="1" applyFont="1" applyFill="1" applyBorder="1" applyAlignment="1">
      <alignment horizontal="center"/>
    </xf>
    <xf numFmtId="14" fontId="7" fillId="0" borderId="0" xfId="0" applyNumberFormat="1" applyFont="1" applyFill="1"/>
    <xf numFmtId="2" fontId="8" fillId="0" borderId="0" xfId="0" applyNumberFormat="1" applyFont="1" applyFill="1"/>
    <xf numFmtId="1" fontId="7" fillId="0" borderId="0" xfId="0" applyNumberFormat="1" applyFont="1" applyFill="1" applyAlignment="1">
      <alignment horizontal="center"/>
    </xf>
    <xf numFmtId="1" fontId="8" fillId="0" borderId="0" xfId="0" applyNumberFormat="1" applyFont="1" applyFill="1" applyAlignment="1">
      <alignment horizontal="center"/>
    </xf>
    <xf numFmtId="0" fontId="12" fillId="0" borderId="0" xfId="0" applyFont="1" applyFill="1" applyAlignment="1">
      <alignment horizontal="center"/>
    </xf>
    <xf numFmtId="0" fontId="7" fillId="0" borderId="0" xfId="0" applyFont="1" applyFill="1" applyBorder="1"/>
    <xf numFmtId="165" fontId="7" fillId="0" borderId="0" xfId="0" applyNumberFormat="1" applyFont="1" applyFill="1" applyAlignment="1"/>
    <xf numFmtId="165" fontId="7" fillId="0" borderId="0" xfId="0" applyNumberFormat="1" applyFont="1" applyFill="1"/>
    <xf numFmtId="2" fontId="7" fillId="0" borderId="0" xfId="0" applyNumberFormat="1" applyFont="1" applyFill="1" applyBorder="1" applyAlignment="1">
      <alignment horizontal="center"/>
    </xf>
    <xf numFmtId="0" fontId="8" fillId="0" borderId="0" xfId="0" applyFont="1" applyFill="1" applyAlignment="1">
      <alignment horizontal="right"/>
    </xf>
    <xf numFmtId="2" fontId="8" fillId="0" borderId="0" xfId="0" applyNumberFormat="1" applyFont="1" applyFill="1" applyBorder="1"/>
    <xf numFmtId="167" fontId="7" fillId="0" borderId="0" xfId="0" applyNumberFormat="1" applyFont="1" applyFill="1" applyBorder="1" applyAlignment="1">
      <alignment horizontal="center"/>
    </xf>
    <xf numFmtId="167" fontId="7" fillId="0" borderId="0" xfId="0" applyNumberFormat="1" applyFont="1" applyFill="1"/>
    <xf numFmtId="167" fontId="7" fillId="0" borderId="0" xfId="0" applyNumberFormat="1" applyFont="1" applyFill="1" applyAlignment="1">
      <alignment horizontal="center"/>
    </xf>
    <xf numFmtId="0" fontId="16" fillId="0" borderId="0" xfId="0" applyFont="1"/>
    <xf numFmtId="166" fontId="0" fillId="0" borderId="0" xfId="0" applyNumberFormat="1"/>
    <xf numFmtId="166" fontId="8" fillId="0" borderId="0" xfId="0" applyNumberFormat="1" applyFont="1"/>
    <xf numFmtId="1" fontId="8" fillId="0" borderId="0" xfId="0" applyNumberFormat="1" applyFont="1" applyFill="1"/>
    <xf numFmtId="165" fontId="8" fillId="0" borderId="0" xfId="0" applyNumberFormat="1" applyFont="1"/>
    <xf numFmtId="0" fontId="7" fillId="0" borderId="0" xfId="0" applyFont="1" applyFill="1" applyAlignment="1">
      <alignment horizontal="center"/>
    </xf>
    <xf numFmtId="0" fontId="8"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center"/>
    </xf>
    <xf numFmtId="0" fontId="7" fillId="0" borderId="0" xfId="0" applyFont="1" applyFill="1" applyAlignment="1">
      <alignment horizontal="center"/>
    </xf>
    <xf numFmtId="0" fontId="8" fillId="0" borderId="0" xfId="0" applyFont="1" applyFill="1" applyAlignment="1">
      <alignment horizontal="center"/>
    </xf>
    <xf numFmtId="165" fontId="0" fillId="0" borderId="0" xfId="0" applyNumberFormat="1"/>
    <xf numFmtId="165" fontId="8" fillId="0" borderId="0" xfId="0" applyNumberFormat="1" applyFont="1" applyAlignment="1">
      <alignment horizontal="center"/>
    </xf>
    <xf numFmtId="165" fontId="8" fillId="0" borderId="0" xfId="0" applyNumberFormat="1" applyFont="1" applyFill="1" applyAlignment="1"/>
    <xf numFmtId="165" fontId="1" fillId="0" borderId="0" xfId="0" applyNumberFormat="1" applyFont="1" applyFill="1" applyAlignment="1">
      <alignment horizontal="center"/>
    </xf>
    <xf numFmtId="0" fontId="0" fillId="0" borderId="0" xfId="0" applyFill="1" applyAlignment="1">
      <alignment horizontal="left"/>
    </xf>
    <xf numFmtId="165" fontId="0" fillId="0" borderId="0" xfId="0" applyNumberFormat="1" applyFill="1" applyAlignment="1">
      <alignment horizontal="center"/>
    </xf>
    <xf numFmtId="1" fontId="8" fillId="0" borderId="0" xfId="0" applyNumberFormat="1" applyFont="1" applyFill="1" applyAlignment="1">
      <alignment horizontal="left"/>
    </xf>
    <xf numFmtId="165" fontId="8" fillId="0" borderId="0" xfId="0" applyNumberFormat="1" applyFont="1" applyFill="1" applyAlignment="1">
      <alignment horizontal="left"/>
    </xf>
    <xf numFmtId="165" fontId="8" fillId="0" borderId="0" xfId="0" applyNumberFormat="1" applyFont="1" applyAlignment="1">
      <alignment horizontal="left"/>
    </xf>
    <xf numFmtId="0" fontId="8" fillId="0" borderId="0" xfId="0" applyFont="1" applyAlignment="1">
      <alignment horizontal="left"/>
    </xf>
    <xf numFmtId="165" fontId="11" fillId="0" borderId="0" xfId="0" applyNumberFormat="1" applyFont="1" applyAlignment="1">
      <alignment horizontal="left"/>
    </xf>
    <xf numFmtId="1" fontId="8" fillId="0" borderId="0" xfId="0" applyNumberFormat="1" applyFont="1" applyAlignment="1">
      <alignment horizontal="left"/>
    </xf>
    <xf numFmtId="2" fontId="7" fillId="0" borderId="0" xfId="0" applyNumberFormat="1" applyFont="1" applyFill="1" applyBorder="1"/>
    <xf numFmtId="0" fontId="8" fillId="0" borderId="0" xfId="0" applyFont="1" applyBorder="1"/>
    <xf numFmtId="2" fontId="11" fillId="0" borderId="0" xfId="0" applyNumberFormat="1" applyFont="1" applyFill="1" applyBorder="1"/>
    <xf numFmtId="2" fontId="10" fillId="0" borderId="0" xfId="0" applyNumberFormat="1" applyFont="1" applyFill="1" applyBorder="1"/>
    <xf numFmtId="1" fontId="7" fillId="0" borderId="0" xfId="0" applyNumberFormat="1" applyFont="1" applyFill="1" applyBorder="1" applyAlignment="1"/>
    <xf numFmtId="2" fontId="7" fillId="0" borderId="0" xfId="0" applyNumberFormat="1" applyFont="1" applyFill="1" applyBorder="1" applyAlignment="1"/>
    <xf numFmtId="2" fontId="8" fillId="0" borderId="0" xfId="0" applyNumberFormat="1" applyFont="1" applyFill="1" applyBorder="1" applyAlignment="1">
      <alignment horizontal="left"/>
    </xf>
    <xf numFmtId="0" fontId="8" fillId="0" borderId="0" xfId="0" applyFont="1" applyFill="1" applyBorder="1" applyAlignment="1">
      <alignment horizontal="left"/>
    </xf>
    <xf numFmtId="1" fontId="8" fillId="0" borderId="0" xfId="0" applyNumberFormat="1" applyFont="1" applyFill="1" applyBorder="1" applyAlignment="1">
      <alignment horizontal="left"/>
    </xf>
    <xf numFmtId="2" fontId="10" fillId="0" borderId="0" xfId="0" applyNumberFormat="1" applyFont="1" applyFill="1" applyBorder="1" applyAlignment="1">
      <alignment horizontal="center"/>
    </xf>
    <xf numFmtId="1" fontId="7" fillId="0" borderId="0" xfId="0" applyNumberFormat="1" applyFont="1" applyAlignment="1">
      <alignment horizont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2" fontId="8" fillId="0" borderId="0" xfId="0" applyNumberFormat="1" applyFont="1" applyFill="1" applyBorder="1" applyAlignment="1">
      <alignment horizontal="center" vertical="center"/>
    </xf>
    <xf numFmtId="0" fontId="12" fillId="0" borderId="0" xfId="0" applyFont="1" applyFill="1" applyBorder="1" applyAlignment="1">
      <alignment horizontal="left"/>
    </xf>
    <xf numFmtId="1" fontId="7" fillId="0" borderId="0" xfId="0" applyNumberFormat="1" applyFont="1" applyFill="1" applyBorder="1"/>
    <xf numFmtId="165" fontId="8" fillId="0" borderId="0" xfId="0" applyNumberFormat="1" applyFont="1" applyFill="1" applyBorder="1"/>
    <xf numFmtId="2" fontId="11" fillId="0" borderId="0" xfId="0" applyNumberFormat="1" applyFont="1" applyFill="1" applyBorder="1" applyAlignment="1">
      <alignment horizontal="center"/>
    </xf>
    <xf numFmtId="165" fontId="0" fillId="0" borderId="0" xfId="0" applyNumberFormat="1" applyFill="1" applyBorder="1"/>
    <xf numFmtId="0" fontId="17" fillId="0" borderId="0" xfId="0" applyFont="1" applyFill="1" applyBorder="1"/>
    <xf numFmtId="0" fontId="17" fillId="0" borderId="0" xfId="0" applyFont="1"/>
    <xf numFmtId="165" fontId="10" fillId="0" borderId="0" xfId="0" applyNumberFormat="1" applyFont="1" applyAlignment="1">
      <alignment horizontal="center"/>
    </xf>
    <xf numFmtId="0" fontId="13" fillId="0" borderId="0" xfId="0" applyFont="1" applyFill="1" applyAlignment="1"/>
    <xf numFmtId="0" fontId="8" fillId="0" borderId="0" xfId="0" applyFont="1" applyFill="1" applyAlignment="1"/>
    <xf numFmtId="0" fontId="8" fillId="0" borderId="0" xfId="0" applyFont="1" applyAlignment="1">
      <alignment horizontal="right"/>
    </xf>
    <xf numFmtId="165" fontId="8" fillId="0" borderId="0" xfId="0" applyNumberFormat="1" applyFont="1" applyFill="1" applyAlignment="1">
      <alignment horizontal="right"/>
    </xf>
    <xf numFmtId="165" fontId="18" fillId="0" borderId="0" xfId="0" applyNumberFormat="1" applyFont="1" applyFill="1" applyBorder="1"/>
    <xf numFmtId="165" fontId="18" fillId="0" borderId="0" xfId="0" applyNumberFormat="1" applyFont="1"/>
    <xf numFmtId="0" fontId="18" fillId="0" borderId="0" xfId="0" applyFont="1"/>
    <xf numFmtId="1" fontId="7" fillId="0" borderId="0" xfId="0" applyNumberFormat="1" applyFont="1" applyFill="1"/>
    <xf numFmtId="0" fontId="18" fillId="0" borderId="0" xfId="0" applyFont="1" applyBorder="1"/>
    <xf numFmtId="0" fontId="7" fillId="0" borderId="0" xfId="0" applyFont="1" applyAlignment="1">
      <alignment horizontal="left"/>
    </xf>
    <xf numFmtId="0" fontId="8" fillId="0" borderId="0" xfId="0" applyFont="1" applyAlignment="1">
      <alignment horizontal="left"/>
    </xf>
    <xf numFmtId="0" fontId="7" fillId="0" borderId="0" xfId="0" applyFont="1" applyFill="1" applyAlignment="1">
      <alignment horizontal="center"/>
    </xf>
    <xf numFmtId="0" fontId="8"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center"/>
    </xf>
    <xf numFmtId="0" fontId="7" fillId="0" borderId="0" xfId="0" applyFont="1" applyAlignment="1">
      <alignment horizontal="left"/>
    </xf>
    <xf numFmtId="0" fontId="8" fillId="0" borderId="0" xfId="0" applyFont="1" applyAlignment="1">
      <alignment horizontal="left"/>
    </xf>
    <xf numFmtId="0" fontId="7" fillId="0" borderId="0" xfId="0" applyFont="1" applyFill="1" applyAlignment="1">
      <alignment horizontal="center"/>
    </xf>
    <xf numFmtId="0" fontId="8"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center"/>
    </xf>
    <xf numFmtId="0" fontId="19" fillId="0" borderId="0" xfId="0" applyFont="1" applyAlignment="1">
      <alignment horizontal="left"/>
    </xf>
    <xf numFmtId="165" fontId="0" fillId="0" borderId="0" xfId="0" applyNumberFormat="1" applyFill="1"/>
    <xf numFmtId="0" fontId="4" fillId="0" borderId="0" xfId="0" applyFont="1" applyFill="1" applyBorder="1" applyAlignment="1">
      <alignment horizontal="center"/>
    </xf>
    <xf numFmtId="0" fontId="20" fillId="0" borderId="0" xfId="0" applyFont="1"/>
    <xf numFmtId="0" fontId="19" fillId="0" borderId="0" xfId="0" applyFont="1" applyFill="1" applyBorder="1" applyAlignment="1">
      <alignment horizontal="center"/>
    </xf>
    <xf numFmtId="0" fontId="8" fillId="0" borderId="0" xfId="0" applyFont="1" applyAlignment="1"/>
    <xf numFmtId="0" fontId="7" fillId="0" borderId="0" xfId="0" applyFont="1" applyFill="1" applyAlignment="1"/>
    <xf numFmtId="165" fontId="10" fillId="0" borderId="0" xfId="0" applyNumberFormat="1" applyFont="1" applyFill="1" applyAlignment="1"/>
    <xf numFmtId="0" fontId="7" fillId="0" borderId="0" xfId="0" applyFont="1" applyBorder="1" applyAlignment="1">
      <alignment horizontal="left"/>
    </xf>
    <xf numFmtId="0" fontId="21" fillId="0" borderId="0" xfId="0" applyFont="1" applyAlignment="1">
      <alignment horizontal="center"/>
    </xf>
    <xf numFmtId="0" fontId="10" fillId="0" borderId="0" xfId="0" applyFont="1" applyFill="1" applyAlignment="1">
      <alignment horizontal="center"/>
    </xf>
    <xf numFmtId="167" fontId="0" fillId="0" borderId="0" xfId="0" applyNumberFormat="1"/>
    <xf numFmtId="0" fontId="7" fillId="0" borderId="0" xfId="0" applyFont="1" applyBorder="1"/>
    <xf numFmtId="165" fontId="8" fillId="0" borderId="0" xfId="0" applyNumberFormat="1" applyFont="1" applyBorder="1" applyAlignment="1">
      <alignment horizontal="center"/>
    </xf>
    <xf numFmtId="165" fontId="7" fillId="0" borderId="0" xfId="0" applyNumberFormat="1" applyFont="1" applyBorder="1" applyAlignment="1">
      <alignment horizontal="center"/>
    </xf>
    <xf numFmtId="165" fontId="7" fillId="0" borderId="0" xfId="0" applyNumberFormat="1" applyFont="1" applyFill="1" applyBorder="1" applyAlignment="1">
      <alignment horizontal="center"/>
    </xf>
    <xf numFmtId="167" fontId="8" fillId="0" borderId="0" xfId="0" applyNumberFormat="1" applyFont="1" applyFill="1" applyBorder="1"/>
    <xf numFmtId="165" fontId="8" fillId="0" borderId="0" xfId="0" applyNumberFormat="1" applyFont="1" applyBorder="1"/>
    <xf numFmtId="165" fontId="7" fillId="0" borderId="0" xfId="0" applyNumberFormat="1" applyFont="1"/>
    <xf numFmtId="165" fontId="7" fillId="0" borderId="0" xfId="0" applyNumberFormat="1" applyFont="1" applyBorder="1" applyAlignment="1">
      <alignment horizontal="left"/>
    </xf>
    <xf numFmtId="165" fontId="8" fillId="0" borderId="0" xfId="0" applyNumberFormat="1" applyFont="1" applyFill="1" applyBorder="1" applyAlignment="1">
      <alignment horizontal="center"/>
    </xf>
    <xf numFmtId="0" fontId="22" fillId="0" borderId="0" xfId="0" applyFont="1" applyAlignment="1">
      <alignment horizontal="center"/>
    </xf>
    <xf numFmtId="2" fontId="8" fillId="0" borderId="0" xfId="0" applyNumberFormat="1" applyFont="1" applyAlignment="1">
      <alignment horizontal="center"/>
    </xf>
    <xf numFmtId="167" fontId="7" fillId="0" borderId="0" xfId="0" applyNumberFormat="1" applyFont="1" applyAlignment="1">
      <alignment horizontal="center"/>
    </xf>
    <xf numFmtId="167" fontId="8" fillId="0" borderId="0" xfId="0" applyNumberFormat="1" applyFont="1" applyFill="1" applyAlignment="1">
      <alignment horizontal="center"/>
    </xf>
    <xf numFmtId="14" fontId="7" fillId="0" borderId="0" xfId="0" applyNumberFormat="1" applyFont="1" applyFill="1" applyAlignment="1">
      <alignment horizontal="left"/>
    </xf>
    <xf numFmtId="167" fontId="8" fillId="0" borderId="0" xfId="0" applyNumberFormat="1" applyFont="1" applyFill="1"/>
    <xf numFmtId="167" fontId="8" fillId="0" borderId="0" xfId="0" applyNumberFormat="1" applyFont="1"/>
    <xf numFmtId="167" fontId="6" fillId="0" borderId="0" xfId="0" applyNumberFormat="1" applyFont="1"/>
    <xf numFmtId="166" fontId="8" fillId="0" borderId="0" xfId="0" applyNumberFormat="1" applyFont="1" applyFill="1" applyAlignment="1">
      <alignment horizontal="center"/>
    </xf>
    <xf numFmtId="0" fontId="8" fillId="0" borderId="3" xfId="0" applyFont="1" applyFill="1" applyBorder="1"/>
    <xf numFmtId="2" fontId="7" fillId="0" borderId="0" xfId="0" applyNumberFormat="1" applyFont="1" applyFill="1" applyAlignment="1">
      <alignment horizontal="left"/>
    </xf>
    <xf numFmtId="2" fontId="8" fillId="0" borderId="0" xfId="0" applyNumberFormat="1" applyFont="1" applyFill="1" applyAlignment="1">
      <alignment horizontal="left"/>
    </xf>
    <xf numFmtId="167" fontId="7" fillId="0" borderId="0" xfId="0" applyNumberFormat="1" applyFont="1"/>
    <xf numFmtId="167" fontId="8" fillId="0" borderId="0" xfId="0" applyNumberFormat="1" applyFont="1" applyFill="1" applyAlignment="1">
      <alignment horizontal="left"/>
    </xf>
    <xf numFmtId="167" fontId="8" fillId="0" borderId="0" xfId="0" applyNumberFormat="1" applyFont="1" applyAlignment="1">
      <alignment horizontal="left"/>
    </xf>
    <xf numFmtId="0" fontId="22" fillId="0" borderId="0" xfId="0" applyFont="1" applyFill="1" applyAlignment="1">
      <alignment horizontal="center"/>
    </xf>
    <xf numFmtId="0" fontId="23" fillId="0" borderId="0" xfId="0" applyFont="1" applyFill="1"/>
    <xf numFmtId="0" fontId="24" fillId="0" borderId="0" xfId="0" applyFont="1" applyFill="1"/>
    <xf numFmtId="0" fontId="24" fillId="0" borderId="0" xfId="0" applyFont="1"/>
    <xf numFmtId="2" fontId="22" fillId="0" borderId="0" xfId="0" applyNumberFormat="1" applyFont="1" applyAlignment="1">
      <alignment horizontal="center"/>
    </xf>
    <xf numFmtId="165" fontId="24" fillId="0" borderId="0" xfId="0" applyNumberFormat="1" applyFont="1" applyAlignment="1">
      <alignment horizontal="center"/>
    </xf>
    <xf numFmtId="165" fontId="22" fillId="0" borderId="0" xfId="0" applyNumberFormat="1" applyFont="1" applyAlignment="1">
      <alignment horizontal="center"/>
    </xf>
    <xf numFmtId="168" fontId="24" fillId="0" borderId="0" xfId="0" applyNumberFormat="1" applyFont="1" applyAlignment="1">
      <alignment horizontal="center"/>
    </xf>
    <xf numFmtId="0" fontId="22" fillId="0" borderId="0" xfId="0" applyFont="1"/>
    <xf numFmtId="0" fontId="22" fillId="0" borderId="0" xfId="0" applyFont="1" applyAlignment="1">
      <alignment horizontal="left"/>
    </xf>
    <xf numFmtId="0" fontId="22" fillId="2" borderId="0" xfId="0" applyFont="1" applyFill="1" applyAlignment="1">
      <alignment horizontal="center"/>
    </xf>
    <xf numFmtId="165" fontId="7" fillId="0" borderId="0" xfId="0" applyNumberFormat="1" applyFont="1" applyAlignment="1">
      <alignment horizontal="left"/>
    </xf>
    <xf numFmtId="167" fontId="0" fillId="0" borderId="0" xfId="0" applyNumberFormat="1" applyAlignment="1">
      <alignment horizontal="right"/>
    </xf>
    <xf numFmtId="167" fontId="6" fillId="0" borderId="0" xfId="0" applyNumberFormat="1" applyFont="1" applyAlignment="1">
      <alignment horizontal="right"/>
    </xf>
    <xf numFmtId="167" fontId="8" fillId="0" borderId="0" xfId="0" applyNumberFormat="1" applyFont="1" applyFill="1" applyAlignment="1">
      <alignment horizontal="right"/>
    </xf>
    <xf numFmtId="167" fontId="24" fillId="0" borderId="0" xfId="0" applyNumberFormat="1" applyFont="1" applyFill="1"/>
    <xf numFmtId="167" fontId="22" fillId="0" borderId="0" xfId="0" applyNumberFormat="1" applyFont="1"/>
    <xf numFmtId="167" fontId="22" fillId="0" borderId="0" xfId="0" applyNumberFormat="1" applyFont="1" applyAlignment="1">
      <alignment horizontal="center"/>
    </xf>
    <xf numFmtId="167" fontId="8" fillId="0" borderId="0" xfId="0" applyNumberFormat="1" applyFont="1" applyAlignment="1">
      <alignment horizontal="right"/>
    </xf>
    <xf numFmtId="167" fontId="11" fillId="0" borderId="0" xfId="0" applyNumberFormat="1" applyFont="1" applyFill="1" applyAlignment="1">
      <alignment horizontal="right"/>
    </xf>
    <xf numFmtId="167" fontId="0" fillId="0" borderId="0" xfId="0" applyNumberFormat="1" applyFill="1"/>
    <xf numFmtId="167" fontId="0" fillId="0" borderId="0" xfId="0" applyNumberFormat="1" applyFill="1" applyAlignment="1">
      <alignment horizontal="right"/>
    </xf>
    <xf numFmtId="1" fontId="8" fillId="0" borderId="0" xfId="0" applyNumberFormat="1" applyFont="1" applyFill="1" applyAlignment="1">
      <alignment horizontal="right"/>
    </xf>
    <xf numFmtId="0" fontId="0" fillId="0" borderId="0" xfId="0" applyBorder="1"/>
    <xf numFmtId="0" fontId="0" fillId="0" borderId="0" xfId="0" applyBorder="1" applyAlignment="1">
      <alignment horizontal="left"/>
    </xf>
    <xf numFmtId="0" fontId="0" fillId="0" borderId="0" xfId="0" applyFill="1" applyBorder="1" applyAlignment="1">
      <alignment horizontal="left"/>
    </xf>
    <xf numFmtId="0" fontId="0" fillId="0" borderId="0" xfId="0" applyAlignment="1">
      <alignment horizontal="left"/>
    </xf>
    <xf numFmtId="0" fontId="7" fillId="0" borderId="1" xfId="0" applyFont="1" applyFill="1" applyBorder="1" applyAlignment="1">
      <alignment horizontal="center"/>
    </xf>
    <xf numFmtId="0" fontId="7" fillId="0" borderId="2" xfId="0" applyFont="1" applyFill="1" applyBorder="1" applyAlignment="1">
      <alignment horizontal="center"/>
    </xf>
    <xf numFmtId="0" fontId="19" fillId="0" borderId="0" xfId="0" applyFont="1" applyFill="1" applyAlignment="1">
      <alignment horizontal="left"/>
    </xf>
    <xf numFmtId="2" fontId="8" fillId="0" borderId="0" xfId="0" applyNumberFormat="1" applyFont="1" applyFill="1" applyBorder="1" applyAlignment="1"/>
    <xf numFmtId="0" fontId="7" fillId="0" borderId="0" xfId="0" applyFont="1" applyFill="1" applyBorder="1" applyAlignment="1"/>
    <xf numFmtId="0" fontId="8" fillId="0" borderId="0" xfId="0" applyFont="1" applyFill="1" applyBorder="1" applyAlignment="1"/>
    <xf numFmtId="2" fontId="8" fillId="0" borderId="0" xfId="0" applyNumberFormat="1" applyFont="1" applyBorder="1" applyAlignment="1">
      <alignment horizontal="center" vertical="center"/>
    </xf>
    <xf numFmtId="165" fontId="8" fillId="0" borderId="0" xfId="0" applyNumberFormat="1" applyFont="1" applyFill="1" applyBorder="1" applyAlignment="1">
      <alignment horizontal="center" vertical="center"/>
    </xf>
    <xf numFmtId="0" fontId="8" fillId="0" borderId="1" xfId="0" applyFont="1" applyBorder="1" applyAlignment="1">
      <alignment horizontal="left"/>
    </xf>
    <xf numFmtId="0" fontId="8" fillId="0" borderId="1" xfId="0" applyFont="1" applyFill="1" applyBorder="1" applyAlignment="1">
      <alignment horizontal="left"/>
    </xf>
    <xf numFmtId="0" fontId="8" fillId="0" borderId="1" xfId="0" applyFont="1" applyBorder="1" applyAlignment="1">
      <alignment horizontal="left" vertical="top"/>
    </xf>
    <xf numFmtId="0" fontId="8" fillId="0" borderId="1" xfId="0" applyFont="1" applyBorder="1" applyAlignment="1">
      <alignment vertical="top"/>
    </xf>
    <xf numFmtId="0" fontId="8" fillId="0" borderId="1" xfId="0" applyFont="1" applyBorder="1" applyAlignment="1">
      <alignment horizontal="left" wrapText="1"/>
    </xf>
    <xf numFmtId="0" fontId="8" fillId="0" borderId="1" xfId="0" applyFont="1" applyFill="1" applyBorder="1" applyAlignment="1">
      <alignment horizontal="left" vertical="top"/>
    </xf>
    <xf numFmtId="0" fontId="8" fillId="0" borderId="0" xfId="0" applyFont="1" applyBorder="1" applyAlignment="1">
      <alignment horizontal="left"/>
    </xf>
    <xf numFmtId="0" fontId="8" fillId="0" borderId="1" xfId="0" applyFont="1" applyFill="1" applyBorder="1" applyAlignment="1">
      <alignment horizontal="left" wrapText="1"/>
    </xf>
    <xf numFmtId="0" fontId="7" fillId="0" borderId="0" xfId="0" applyFont="1" applyAlignment="1">
      <alignment horizontal="left"/>
    </xf>
    <xf numFmtId="0" fontId="8" fillId="0" borderId="0" xfId="0" applyFont="1" applyAlignment="1">
      <alignment horizontal="left"/>
    </xf>
    <xf numFmtId="0" fontId="7" fillId="0" borderId="0" xfId="0" applyFont="1" applyFill="1" applyAlignment="1">
      <alignment horizontal="center"/>
    </xf>
    <xf numFmtId="0" fontId="8"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center"/>
    </xf>
    <xf numFmtId="167" fontId="7" fillId="0" borderId="0" xfId="0" applyNumberFormat="1" applyFont="1" applyFill="1" applyAlignment="1">
      <alignment horizontal="center"/>
    </xf>
    <xf numFmtId="167" fontId="8" fillId="0" borderId="0" xfId="0" applyNumberFormat="1" applyFont="1" applyFill="1" applyAlignment="1">
      <alignment horizontal="center"/>
    </xf>
    <xf numFmtId="167" fontId="22" fillId="0" borderId="0" xfId="0" applyNumberFormat="1" applyFont="1" applyFill="1" applyAlignment="1">
      <alignment horizontal="center"/>
    </xf>
    <xf numFmtId="167" fontId="24" fillId="0" borderId="0" xfId="0" applyNumberFormat="1" applyFont="1" applyFill="1" applyAlignment="1">
      <alignment horizontal="center"/>
    </xf>
    <xf numFmtId="167" fontId="7" fillId="0" borderId="0" xfId="0" applyNumberFormat="1" applyFont="1" applyAlignment="1">
      <alignment horizontal="center"/>
    </xf>
    <xf numFmtId="167" fontId="8" fillId="0" borderId="0" xfId="0" applyNumberFormat="1" applyFont="1" applyAlignment="1">
      <alignment horizontal="center"/>
    </xf>
    <xf numFmtId="0" fontId="8" fillId="0" borderId="0" xfId="0" applyFont="1" applyAlignment="1">
      <alignmen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426983</xdr:colOff>
      <xdr:row>88</xdr:row>
      <xdr:rowOff>120432</xdr:rowOff>
    </xdr:from>
    <xdr:to>
      <xdr:col>10</xdr:col>
      <xdr:colOff>405086</xdr:colOff>
      <xdr:row>91</xdr:row>
      <xdr:rowOff>43793</xdr:rowOff>
    </xdr:to>
    <xdr:sp macro="" textlink="">
      <xdr:nvSpPr>
        <xdr:cNvPr id="5" name="1 CuadroTexto"/>
        <xdr:cNvSpPr txBox="1"/>
      </xdr:nvSpPr>
      <xdr:spPr>
        <a:xfrm>
          <a:off x="1094828" y="17517242"/>
          <a:ext cx="4893879" cy="51456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a:t>An area of 0.385 cm2 of holes remove 0.0036 g of biomass of E.</a:t>
          </a:r>
          <a:r>
            <a:rPr lang="es-ES" sz="1100" baseline="0"/>
            <a:t> azurea</a:t>
          </a:r>
        </a:p>
        <a:p>
          <a:pPr marL="0" marR="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latin typeface="+mn-lt"/>
              <a:ea typeface="+mn-ea"/>
              <a:cs typeface="+mn-cs"/>
            </a:rPr>
            <a:t>An area of 0.385 cm2 of abrassion  remove 0.0016 g of biomass of E.</a:t>
          </a:r>
          <a:r>
            <a:rPr lang="es-ES" sz="1100" baseline="0">
              <a:solidFill>
                <a:schemeClr val="dk1"/>
              </a:solidFill>
              <a:latin typeface="+mn-lt"/>
              <a:ea typeface="+mn-ea"/>
              <a:cs typeface="+mn-cs"/>
            </a:rPr>
            <a:t> azurea</a:t>
          </a:r>
          <a:endParaRPr lang="es-ES" sz="1100">
            <a:solidFill>
              <a:schemeClr val="dk1"/>
            </a:solidFill>
            <a:latin typeface="+mn-lt"/>
            <a:ea typeface="+mn-ea"/>
            <a:cs typeface="+mn-cs"/>
          </a:endParaRPr>
        </a:p>
        <a:p>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131917</xdr:colOff>
      <xdr:row>85</xdr:row>
      <xdr:rowOff>101703</xdr:rowOff>
    </xdr:from>
    <xdr:to>
      <xdr:col>5</xdr:col>
      <xdr:colOff>747662</xdr:colOff>
      <xdr:row>89</xdr:row>
      <xdr:rowOff>11163</xdr:rowOff>
    </xdr:to>
    <xdr:sp macro="" textlink="">
      <xdr:nvSpPr>
        <xdr:cNvPr id="5" name="2 CuadroTexto"/>
        <xdr:cNvSpPr txBox="1"/>
      </xdr:nvSpPr>
      <xdr:spPr>
        <a:xfrm>
          <a:off x="131917" y="18158235"/>
          <a:ext cx="4446229" cy="72881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400"/>
            <a:t>0,385 cm2  of holes has 0,0023 g biomass removed</a:t>
          </a:r>
        </a:p>
        <a:p>
          <a:endParaRPr lang="es-ES" sz="1400"/>
        </a:p>
        <a:p>
          <a:r>
            <a:rPr lang="es-ES" sz="1400"/>
            <a:t>0,385 cm2  of abrasion has  0,0005 g of biomass removed</a:t>
          </a:r>
        </a:p>
      </xdr:txBody>
    </xdr:sp>
    <xdr:clientData/>
  </xdr:twoCellAnchor>
  <xdr:twoCellAnchor>
    <xdr:from>
      <xdr:col>0</xdr:col>
      <xdr:colOff>323850</xdr:colOff>
      <xdr:row>189</xdr:row>
      <xdr:rowOff>0</xdr:rowOff>
    </xdr:from>
    <xdr:to>
      <xdr:col>6</xdr:col>
      <xdr:colOff>495300</xdr:colOff>
      <xdr:row>192</xdr:row>
      <xdr:rowOff>152400</xdr:rowOff>
    </xdr:to>
    <xdr:sp macro="" textlink="">
      <xdr:nvSpPr>
        <xdr:cNvPr id="3" name="2 CuadroTexto"/>
        <xdr:cNvSpPr txBox="1"/>
      </xdr:nvSpPr>
      <xdr:spPr>
        <a:xfrm>
          <a:off x="323850" y="40081200"/>
          <a:ext cx="4743450" cy="7524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a:t>0,385 cm2  of holes has 0,0019 g of biomass removed</a:t>
          </a:r>
          <a:endParaRPr lang="es-ES"/>
        </a:p>
        <a:p>
          <a:pPr marL="0" marR="0" indent="0" defTabSz="914400" eaLnBrk="1" fontAlgn="auto" latinLnBrk="0" hangingPunct="1">
            <a:lnSpc>
              <a:spcPct val="100000"/>
            </a:lnSpc>
            <a:spcBef>
              <a:spcPts val="0"/>
            </a:spcBef>
            <a:spcAft>
              <a:spcPts val="0"/>
            </a:spcAft>
            <a:buClrTx/>
            <a:buSzTx/>
            <a:buFontTx/>
            <a:buNone/>
            <a:tabLst/>
            <a:defRPr/>
          </a:pPr>
          <a:endParaRPr lang="es-ES" sz="1100"/>
        </a:p>
        <a:p>
          <a:pPr marL="0" marR="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latin typeface="+mn-lt"/>
              <a:ea typeface="+mn-ea"/>
              <a:cs typeface="+mn-cs"/>
            </a:rPr>
            <a:t>0,385 cm2  of abrasion has 0,0005 g of biomass removed</a:t>
          </a:r>
          <a:endParaRPr lang="es-E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85</xdr:row>
      <xdr:rowOff>57151</xdr:rowOff>
    </xdr:from>
    <xdr:to>
      <xdr:col>8</xdr:col>
      <xdr:colOff>695325</xdr:colOff>
      <xdr:row>89</xdr:row>
      <xdr:rowOff>19050</xdr:rowOff>
    </xdr:to>
    <xdr:sp macro="" textlink="">
      <xdr:nvSpPr>
        <xdr:cNvPr id="3" name="1 CuadroTexto"/>
        <xdr:cNvSpPr txBox="1"/>
      </xdr:nvSpPr>
      <xdr:spPr>
        <a:xfrm>
          <a:off x="0" y="17040226"/>
          <a:ext cx="5915025" cy="7619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600"/>
            <a:t>An</a:t>
          </a:r>
          <a:r>
            <a:rPr lang="es-ES" sz="1600" baseline="0"/>
            <a:t> area of </a:t>
          </a:r>
          <a:r>
            <a:rPr lang="es-ES" sz="1600"/>
            <a:t>0.283 cm2 with abrasion has 0.0008 g of biomass removed.</a:t>
          </a:r>
        </a:p>
        <a:p>
          <a:r>
            <a:rPr lang="es-ES" sz="1600"/>
            <a:t>An</a:t>
          </a:r>
          <a:r>
            <a:rPr lang="es-ES" sz="1600" baseline="0"/>
            <a:t> area of 0.283 cm2 with hole has 0.0013 g of biomass removed.</a:t>
          </a:r>
          <a:endParaRPr lang="es-ES" sz="1600"/>
        </a:p>
      </xdr:txBody>
    </xdr:sp>
    <xdr:clientData/>
  </xdr:twoCellAnchor>
  <xdr:twoCellAnchor>
    <xdr:from>
      <xdr:col>0</xdr:col>
      <xdr:colOff>38100</xdr:colOff>
      <xdr:row>186</xdr:row>
      <xdr:rowOff>66675</xdr:rowOff>
    </xdr:from>
    <xdr:to>
      <xdr:col>8</xdr:col>
      <xdr:colOff>533400</xdr:colOff>
      <xdr:row>190</xdr:row>
      <xdr:rowOff>142874</xdr:rowOff>
    </xdr:to>
    <xdr:sp macro="" textlink="">
      <xdr:nvSpPr>
        <xdr:cNvPr id="4" name="1 CuadroTexto"/>
        <xdr:cNvSpPr txBox="1"/>
      </xdr:nvSpPr>
      <xdr:spPr>
        <a:xfrm>
          <a:off x="38100" y="37271325"/>
          <a:ext cx="5715000" cy="8381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600"/>
            <a:t>An</a:t>
          </a:r>
          <a:r>
            <a:rPr lang="es-ES" sz="1600" baseline="0"/>
            <a:t> area of </a:t>
          </a:r>
          <a:r>
            <a:rPr lang="es-ES" sz="1600"/>
            <a:t>0.196 cm2 with abrasion has 0.0002 g of biomass removed.</a:t>
          </a:r>
        </a:p>
        <a:p>
          <a:r>
            <a:rPr lang="es-ES" sz="1600"/>
            <a:t>An</a:t>
          </a:r>
          <a:r>
            <a:rPr lang="es-ES" sz="1600" baseline="0"/>
            <a:t> area of 0.196 cm2 with hole has 0.0008 g of biomass removed.</a:t>
          </a:r>
          <a:endParaRPr lang="es-E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90</xdr:row>
      <xdr:rowOff>8986</xdr:rowOff>
    </xdr:from>
    <xdr:to>
      <xdr:col>6</xdr:col>
      <xdr:colOff>1033373</xdr:colOff>
      <xdr:row>93</xdr:row>
      <xdr:rowOff>62901</xdr:rowOff>
    </xdr:to>
    <xdr:sp macro="" textlink="">
      <xdr:nvSpPr>
        <xdr:cNvPr id="2" name="1 CuadroTexto"/>
        <xdr:cNvSpPr txBox="1"/>
      </xdr:nvSpPr>
      <xdr:spPr>
        <a:xfrm>
          <a:off x="0" y="17486462"/>
          <a:ext cx="5193821" cy="64698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400"/>
            <a:t>An area of 0.95 cm2 of abrasion has 0.0033 g  of biomass removed</a:t>
          </a:r>
        </a:p>
        <a:p>
          <a:r>
            <a:rPr lang="es-ES" sz="1400"/>
            <a:t>An area of 0.95 cm2 of</a:t>
          </a:r>
          <a:r>
            <a:rPr lang="es-ES" sz="1400" baseline="0"/>
            <a:t> hole has 0.0062 g of biomass removed</a:t>
          </a:r>
          <a:endParaRPr lang="es-E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78</xdr:row>
      <xdr:rowOff>28574</xdr:rowOff>
    </xdr:from>
    <xdr:to>
      <xdr:col>8</xdr:col>
      <xdr:colOff>466724</xdr:colOff>
      <xdr:row>82</xdr:row>
      <xdr:rowOff>57150</xdr:rowOff>
    </xdr:to>
    <xdr:sp macro="" textlink="">
      <xdr:nvSpPr>
        <xdr:cNvPr id="2" name="1 CuadroTexto"/>
        <xdr:cNvSpPr txBox="1"/>
      </xdr:nvSpPr>
      <xdr:spPr>
        <a:xfrm>
          <a:off x="38099" y="15630524"/>
          <a:ext cx="5153025" cy="82867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s-ES" sz="1400"/>
        </a:p>
        <a:p>
          <a:pPr marL="0" marR="0" indent="0" defTabSz="914400" eaLnBrk="1" fontAlgn="auto" latinLnBrk="0" hangingPunct="1">
            <a:lnSpc>
              <a:spcPct val="100000"/>
            </a:lnSpc>
            <a:spcBef>
              <a:spcPts val="0"/>
            </a:spcBef>
            <a:spcAft>
              <a:spcPts val="0"/>
            </a:spcAft>
            <a:buClrTx/>
            <a:buSzTx/>
            <a:buFontTx/>
            <a:buNone/>
            <a:tabLst/>
            <a:defRPr/>
          </a:pPr>
          <a:r>
            <a:rPr lang="es-ES" sz="1400"/>
            <a:t>An area of 0.283 cm2 of abrasion  has 0.0010 g of biomass</a:t>
          </a:r>
          <a:r>
            <a:rPr lang="es-ES" sz="1400" baseline="0"/>
            <a:t> removed</a:t>
          </a:r>
        </a:p>
        <a:p>
          <a:pPr marL="0" marR="0" indent="0" defTabSz="914400" eaLnBrk="1" fontAlgn="auto" latinLnBrk="0" hangingPunct="1">
            <a:lnSpc>
              <a:spcPct val="100000"/>
            </a:lnSpc>
            <a:spcBef>
              <a:spcPts val="0"/>
            </a:spcBef>
            <a:spcAft>
              <a:spcPts val="0"/>
            </a:spcAft>
            <a:buClrTx/>
            <a:buSzTx/>
            <a:buFontTx/>
            <a:buNone/>
            <a:tabLst/>
            <a:defRPr/>
          </a:pPr>
          <a:r>
            <a:rPr lang="es-ES" sz="1400">
              <a:solidFill>
                <a:schemeClr val="dk1"/>
              </a:solidFill>
              <a:latin typeface="+mn-lt"/>
              <a:ea typeface="+mn-ea"/>
              <a:cs typeface="+mn-cs"/>
            </a:rPr>
            <a:t>An area of 0.283 cm2 of hole  has 0.0019 g of biomass</a:t>
          </a:r>
          <a:r>
            <a:rPr lang="es-ES" sz="1400" baseline="0">
              <a:solidFill>
                <a:schemeClr val="dk1"/>
              </a:solidFill>
              <a:latin typeface="+mn-lt"/>
              <a:ea typeface="+mn-ea"/>
              <a:cs typeface="+mn-cs"/>
            </a:rPr>
            <a:t> removed</a:t>
          </a:r>
          <a:endParaRPr lang="es-ES" sz="1400">
            <a:solidFill>
              <a:schemeClr val="dk1"/>
            </a:solidFill>
            <a:latin typeface="+mn-lt"/>
            <a:ea typeface="+mn-ea"/>
            <a:cs typeface="+mn-cs"/>
          </a:endParaRPr>
        </a:p>
        <a:p>
          <a:endParaRPr lang="es-E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190499</xdr:colOff>
      <xdr:row>90</xdr:row>
      <xdr:rowOff>161925</xdr:rowOff>
    </xdr:from>
    <xdr:to>
      <xdr:col>6</xdr:col>
      <xdr:colOff>714375</xdr:colOff>
      <xdr:row>93</xdr:row>
      <xdr:rowOff>104775</xdr:rowOff>
    </xdr:to>
    <xdr:sp macro="" textlink="">
      <xdr:nvSpPr>
        <xdr:cNvPr id="2" name="1 CuadroTexto"/>
        <xdr:cNvSpPr txBox="1"/>
      </xdr:nvSpPr>
      <xdr:spPr>
        <a:xfrm>
          <a:off x="190499" y="18516600"/>
          <a:ext cx="5200651" cy="5143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400"/>
            <a:t>An  area of 0.283 cm2 of abrasion  has 0.0011 g of biomass removed</a:t>
          </a:r>
        </a:p>
        <a:p>
          <a:r>
            <a:rPr lang="es-ES" sz="1400"/>
            <a:t>An area of 0.283 cm2 of hole has </a:t>
          </a:r>
          <a:r>
            <a:rPr lang="es-ES" sz="1400" baseline="0"/>
            <a:t>0.0035 g of biomass removed</a:t>
          </a:r>
          <a:endParaRPr lang="es-ES"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101023</xdr:colOff>
      <xdr:row>86</xdr:row>
      <xdr:rowOff>0</xdr:rowOff>
    </xdr:from>
    <xdr:to>
      <xdr:col>7</xdr:col>
      <xdr:colOff>837046</xdr:colOff>
      <xdr:row>89</xdr:row>
      <xdr:rowOff>115455</xdr:rowOff>
    </xdr:to>
    <xdr:sp macro="" textlink="">
      <xdr:nvSpPr>
        <xdr:cNvPr id="2" name="1 CuadroTexto"/>
        <xdr:cNvSpPr txBox="1"/>
      </xdr:nvSpPr>
      <xdr:spPr>
        <a:xfrm>
          <a:off x="101023" y="17087273"/>
          <a:ext cx="6046932" cy="67829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600"/>
            <a:t>An area of 0.283</a:t>
          </a:r>
          <a:r>
            <a:rPr lang="es-ES" sz="1600" baseline="0"/>
            <a:t> cm2 of abrasion has 0.0007 g of biomass removed</a:t>
          </a:r>
        </a:p>
        <a:p>
          <a:r>
            <a:rPr lang="es-ES" sz="1600" baseline="0"/>
            <a:t>An area of 0.283 cm2of hole has 0.0012 g of biomass removed</a:t>
          </a:r>
          <a:endParaRPr lang="es-ES"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81</xdr:row>
      <xdr:rowOff>190500</xdr:rowOff>
    </xdr:from>
    <xdr:to>
      <xdr:col>5</xdr:col>
      <xdr:colOff>85725</xdr:colOff>
      <xdr:row>84</xdr:row>
      <xdr:rowOff>142875</xdr:rowOff>
    </xdr:to>
    <xdr:sp macro="" textlink="">
      <xdr:nvSpPr>
        <xdr:cNvPr id="3" name="1 CuadroTexto"/>
        <xdr:cNvSpPr txBox="1"/>
      </xdr:nvSpPr>
      <xdr:spPr>
        <a:xfrm>
          <a:off x="47625" y="16392525"/>
          <a:ext cx="3886200" cy="552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a:t>An area of 0.95 cm2 of hole has 0.0012 g of lamina </a:t>
          </a:r>
          <a:r>
            <a:rPr lang="es-ES" sz="1100">
              <a:solidFill>
                <a:sysClr val="windowText" lastClr="000000"/>
              </a:solidFill>
            </a:rPr>
            <a:t>biomass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428625</xdr:colOff>
      <xdr:row>118</xdr:row>
      <xdr:rowOff>19050</xdr:rowOff>
    </xdr:from>
    <xdr:to>
      <xdr:col>7</xdr:col>
      <xdr:colOff>0</xdr:colOff>
      <xdr:row>121</xdr:row>
      <xdr:rowOff>66675</xdr:rowOff>
    </xdr:to>
    <xdr:sp macro="" textlink="">
      <xdr:nvSpPr>
        <xdr:cNvPr id="2" name="1 CuadroTexto"/>
        <xdr:cNvSpPr txBox="1"/>
      </xdr:nvSpPr>
      <xdr:spPr>
        <a:xfrm>
          <a:off x="428625" y="23602950"/>
          <a:ext cx="6391275" cy="628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100"/>
            <a:t>To submersed leaves</a:t>
          </a:r>
          <a:r>
            <a:rPr lang="es-ES" sz="1100" baseline="0"/>
            <a:t> of P. octandrus, a hole of  </a:t>
          </a:r>
          <a:r>
            <a:rPr lang="es-ES" sz="1100"/>
            <a:t>0.5 cm2 in the </a:t>
          </a:r>
          <a:r>
            <a:rPr lang="es-ES" sz="1100" baseline="0"/>
            <a:t>leaf lamina has  0.0004 g of biomass removed. </a:t>
          </a:r>
          <a:endParaRPr lang="es-E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88</xdr:row>
      <xdr:rowOff>0</xdr:rowOff>
    </xdr:from>
    <xdr:to>
      <xdr:col>7</xdr:col>
      <xdr:colOff>0</xdr:colOff>
      <xdr:row>91</xdr:row>
      <xdr:rowOff>114299</xdr:rowOff>
    </xdr:to>
    <xdr:sp macro="" textlink="">
      <xdr:nvSpPr>
        <xdr:cNvPr id="4" name="1 CuadroTexto"/>
        <xdr:cNvSpPr txBox="1"/>
      </xdr:nvSpPr>
      <xdr:spPr>
        <a:xfrm>
          <a:off x="0" y="18259425"/>
          <a:ext cx="6191250" cy="6857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400"/>
            <a:t>An area of 0.283 cm2</a:t>
          </a:r>
          <a:r>
            <a:rPr lang="es-ES" sz="1400" baseline="0"/>
            <a:t> of holes has 0.0013 g  of bio</a:t>
          </a:r>
          <a:r>
            <a:rPr lang="es-ES" sz="1400" baseline="0">
              <a:solidFill>
                <a:schemeClr val="dk1"/>
              </a:solidFill>
              <a:latin typeface="+mn-lt"/>
              <a:ea typeface="+mn-ea"/>
              <a:cs typeface="+mn-cs"/>
            </a:rPr>
            <a:t>mass removed</a:t>
          </a:r>
          <a:endParaRPr lang="es-ES" sz="14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400" baseline="0"/>
        </a:p>
        <a:p>
          <a:pPr marL="0" marR="0" indent="0" defTabSz="914400" eaLnBrk="1" fontAlgn="auto" latinLnBrk="0" hangingPunct="1">
            <a:lnSpc>
              <a:spcPct val="100000"/>
            </a:lnSpc>
            <a:spcBef>
              <a:spcPts val="0"/>
            </a:spcBef>
            <a:spcAft>
              <a:spcPts val="0"/>
            </a:spcAft>
            <a:buClrTx/>
            <a:buSzTx/>
            <a:buFontTx/>
            <a:buNone/>
            <a:tabLst/>
            <a:defRPr/>
          </a:pPr>
          <a:r>
            <a:rPr lang="es-ES" sz="1400">
              <a:solidFill>
                <a:schemeClr val="dk1"/>
              </a:solidFill>
              <a:latin typeface="+mn-lt"/>
              <a:ea typeface="+mn-ea"/>
              <a:cs typeface="+mn-cs"/>
            </a:rPr>
            <a:t>An area of 0.283 cm2</a:t>
          </a:r>
          <a:r>
            <a:rPr lang="es-ES" sz="1400" baseline="0">
              <a:solidFill>
                <a:schemeClr val="dk1"/>
              </a:solidFill>
              <a:latin typeface="+mn-lt"/>
              <a:ea typeface="+mn-ea"/>
              <a:cs typeface="+mn-cs"/>
            </a:rPr>
            <a:t> of abrasion has 0.0002g  of biomass removed</a:t>
          </a:r>
          <a:endParaRPr lang="es-ES" sz="14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10"/>
  <sheetViews>
    <sheetView tabSelected="1" workbookViewId="0">
      <selection activeCell="D4" sqref="D4"/>
    </sheetView>
  </sheetViews>
  <sheetFormatPr baseColWidth="10" defaultRowHeight="15" x14ac:dyDescent="0.25"/>
  <sheetData>
    <row r="4" spans="1:5" ht="18" x14ac:dyDescent="0.25">
      <c r="A4" s="209" t="s">
        <v>316</v>
      </c>
    </row>
    <row r="6" spans="1:5" ht="15.75" x14ac:dyDescent="0.25">
      <c r="A6" s="261" t="s">
        <v>315</v>
      </c>
      <c r="B6" s="54"/>
      <c r="C6" s="54"/>
      <c r="D6" s="54"/>
      <c r="E6" s="54"/>
    </row>
    <row r="7" spans="1:5" ht="15.75" x14ac:dyDescent="0.25">
      <c r="A7" s="261" t="s">
        <v>311</v>
      </c>
      <c r="B7" s="54"/>
      <c r="C7" s="54"/>
      <c r="D7" s="54"/>
      <c r="E7" s="54"/>
    </row>
    <row r="8" spans="1:5" ht="15.75" x14ac:dyDescent="0.25">
      <c r="A8" s="261" t="s">
        <v>312</v>
      </c>
      <c r="B8" s="54"/>
      <c r="C8" s="54"/>
      <c r="D8" s="54"/>
      <c r="E8" s="54"/>
    </row>
    <row r="9" spans="1:5" ht="15.75" x14ac:dyDescent="0.25">
      <c r="A9" s="261" t="s">
        <v>313</v>
      </c>
      <c r="B9" s="54"/>
      <c r="C9" s="54"/>
      <c r="D9" s="54"/>
      <c r="E9" s="54"/>
    </row>
    <row r="10" spans="1:5" ht="15.75" x14ac:dyDescent="0.25">
      <c r="A10" s="261" t="s">
        <v>314</v>
      </c>
      <c r="B10" s="54"/>
      <c r="C10" s="54"/>
      <c r="D10" s="54"/>
      <c r="E10" s="54"/>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zoomScale="95" zoomScaleNormal="95" workbookViewId="0">
      <selection activeCell="A3" sqref="A3"/>
    </sheetView>
  </sheetViews>
  <sheetFormatPr baseColWidth="10" defaultRowHeight="15" x14ac:dyDescent="0.25"/>
  <cols>
    <col min="1" max="1" width="12.5703125" customWidth="1"/>
    <col min="2" max="2" width="10.7109375" customWidth="1"/>
    <col min="3" max="3" width="14.140625" bestFit="1" customWidth="1"/>
    <col min="4" max="4" width="10.140625" bestFit="1" customWidth="1"/>
    <col min="5" max="5" width="11" customWidth="1"/>
    <col min="6" max="6" width="12.28515625" customWidth="1"/>
    <col min="7" max="7" width="8.5703125" customWidth="1"/>
    <col min="8" max="8" width="9.7109375" style="3" customWidth="1"/>
    <col min="9" max="9" width="20.7109375" style="3" customWidth="1"/>
    <col min="10" max="10" width="11.42578125" style="3"/>
    <col min="11" max="13" width="11.42578125" style="145"/>
    <col min="14" max="14" width="13.140625" style="145" bestFit="1" customWidth="1"/>
    <col min="15" max="15" width="17.85546875" style="145" bestFit="1" customWidth="1"/>
    <col min="16" max="16" width="17.28515625" style="145" customWidth="1"/>
    <col min="17" max="17" width="22" style="3" customWidth="1"/>
    <col min="18" max="21" width="11.42578125" style="3"/>
    <col min="253" max="253" width="12.5703125" customWidth="1"/>
    <col min="254" max="254" width="8.5703125" customWidth="1"/>
    <col min="255" max="255" width="14.140625" bestFit="1" customWidth="1"/>
    <col min="256" max="256" width="10.140625" bestFit="1" customWidth="1"/>
    <col min="257" max="257" width="14.140625" bestFit="1" customWidth="1"/>
    <col min="258" max="259" width="15.85546875" bestFit="1" customWidth="1"/>
    <col min="260" max="260" width="20.7109375" bestFit="1" customWidth="1"/>
    <col min="261" max="265" width="20.7109375" customWidth="1"/>
    <col min="270" max="270" width="13.140625" bestFit="1" customWidth="1"/>
    <col min="271" max="271" width="17.85546875" bestFit="1" customWidth="1"/>
    <col min="272" max="272" width="17.28515625" customWidth="1"/>
    <col min="273" max="273" width="22" customWidth="1"/>
    <col min="509" max="509" width="12.5703125" customWidth="1"/>
    <col min="510" max="510" width="8.5703125" customWidth="1"/>
    <col min="511" max="511" width="14.140625" bestFit="1" customWidth="1"/>
    <col min="512" max="512" width="10.140625" bestFit="1" customWidth="1"/>
    <col min="513" max="513" width="14.140625" bestFit="1" customWidth="1"/>
    <col min="514" max="515" width="15.85546875" bestFit="1" customWidth="1"/>
    <col min="516" max="516" width="20.7109375" bestFit="1" customWidth="1"/>
    <col min="517" max="521" width="20.7109375" customWidth="1"/>
    <col min="526" max="526" width="13.140625" bestFit="1" customWidth="1"/>
    <col min="527" max="527" width="17.85546875" bestFit="1" customWidth="1"/>
    <col min="528" max="528" width="17.28515625" customWidth="1"/>
    <col min="529" max="529" width="22" customWidth="1"/>
    <col min="765" max="765" width="12.5703125" customWidth="1"/>
    <col min="766" max="766" width="8.5703125" customWidth="1"/>
    <col min="767" max="767" width="14.140625" bestFit="1" customWidth="1"/>
    <col min="768" max="768" width="10.140625" bestFit="1" customWidth="1"/>
    <col min="769" max="769" width="14.140625" bestFit="1" customWidth="1"/>
    <col min="770" max="771" width="15.85546875" bestFit="1" customWidth="1"/>
    <col min="772" max="772" width="20.7109375" bestFit="1" customWidth="1"/>
    <col min="773" max="777" width="20.7109375" customWidth="1"/>
    <col min="782" max="782" width="13.140625" bestFit="1" customWidth="1"/>
    <col min="783" max="783" width="17.85546875" bestFit="1" customWidth="1"/>
    <col min="784" max="784" width="17.28515625" customWidth="1"/>
    <col min="785" max="785" width="22" customWidth="1"/>
    <col min="1021" max="1021" width="12.5703125" customWidth="1"/>
    <col min="1022" max="1022" width="8.5703125" customWidth="1"/>
    <col min="1023" max="1023" width="14.140625" bestFit="1" customWidth="1"/>
    <col min="1024" max="1024" width="10.140625" bestFit="1" customWidth="1"/>
    <col min="1025" max="1025" width="14.140625" bestFit="1" customWidth="1"/>
    <col min="1026" max="1027" width="15.85546875" bestFit="1" customWidth="1"/>
    <col min="1028" max="1028" width="20.7109375" bestFit="1" customWidth="1"/>
    <col min="1029" max="1033" width="20.7109375" customWidth="1"/>
    <col min="1038" max="1038" width="13.140625" bestFit="1" customWidth="1"/>
    <col min="1039" max="1039" width="17.85546875" bestFit="1" customWidth="1"/>
    <col min="1040" max="1040" width="17.28515625" customWidth="1"/>
    <col min="1041" max="1041" width="22" customWidth="1"/>
    <col min="1277" max="1277" width="12.5703125" customWidth="1"/>
    <col min="1278" max="1278" width="8.5703125" customWidth="1"/>
    <col min="1279" max="1279" width="14.140625" bestFit="1" customWidth="1"/>
    <col min="1280" max="1280" width="10.140625" bestFit="1" customWidth="1"/>
    <col min="1281" max="1281" width="14.140625" bestFit="1" customWidth="1"/>
    <col min="1282" max="1283" width="15.85546875" bestFit="1" customWidth="1"/>
    <col min="1284" max="1284" width="20.7109375" bestFit="1" customWidth="1"/>
    <col min="1285" max="1289" width="20.7109375" customWidth="1"/>
    <col min="1294" max="1294" width="13.140625" bestFit="1" customWidth="1"/>
    <col min="1295" max="1295" width="17.85546875" bestFit="1" customWidth="1"/>
    <col min="1296" max="1296" width="17.28515625" customWidth="1"/>
    <col min="1297" max="1297" width="22" customWidth="1"/>
    <col min="1533" max="1533" width="12.5703125" customWidth="1"/>
    <col min="1534" max="1534" width="8.5703125" customWidth="1"/>
    <col min="1535" max="1535" width="14.140625" bestFit="1" customWidth="1"/>
    <col min="1536" max="1536" width="10.140625" bestFit="1" customWidth="1"/>
    <col min="1537" max="1537" width="14.140625" bestFit="1" customWidth="1"/>
    <col min="1538" max="1539" width="15.85546875" bestFit="1" customWidth="1"/>
    <col min="1540" max="1540" width="20.7109375" bestFit="1" customWidth="1"/>
    <col min="1541" max="1545" width="20.7109375" customWidth="1"/>
    <col min="1550" max="1550" width="13.140625" bestFit="1" customWidth="1"/>
    <col min="1551" max="1551" width="17.85546875" bestFit="1" customWidth="1"/>
    <col min="1552" max="1552" width="17.28515625" customWidth="1"/>
    <col min="1553" max="1553" width="22" customWidth="1"/>
    <col min="1789" max="1789" width="12.5703125" customWidth="1"/>
    <col min="1790" max="1790" width="8.5703125" customWidth="1"/>
    <col min="1791" max="1791" width="14.140625" bestFit="1" customWidth="1"/>
    <col min="1792" max="1792" width="10.140625" bestFit="1" customWidth="1"/>
    <col min="1793" max="1793" width="14.140625" bestFit="1" customWidth="1"/>
    <col min="1794" max="1795" width="15.85546875" bestFit="1" customWidth="1"/>
    <col min="1796" max="1796" width="20.7109375" bestFit="1" customWidth="1"/>
    <col min="1797" max="1801" width="20.7109375" customWidth="1"/>
    <col min="1806" max="1806" width="13.140625" bestFit="1" customWidth="1"/>
    <col min="1807" max="1807" width="17.85546875" bestFit="1" customWidth="1"/>
    <col min="1808" max="1808" width="17.28515625" customWidth="1"/>
    <col min="1809" max="1809" width="22" customWidth="1"/>
    <col min="2045" max="2045" width="12.5703125" customWidth="1"/>
    <col min="2046" max="2046" width="8.5703125" customWidth="1"/>
    <col min="2047" max="2047" width="14.140625" bestFit="1" customWidth="1"/>
    <col min="2048" max="2048" width="10.140625" bestFit="1" customWidth="1"/>
    <col min="2049" max="2049" width="14.140625" bestFit="1" customWidth="1"/>
    <col min="2050" max="2051" width="15.85546875" bestFit="1" customWidth="1"/>
    <col min="2052" max="2052" width="20.7109375" bestFit="1" customWidth="1"/>
    <col min="2053" max="2057" width="20.7109375" customWidth="1"/>
    <col min="2062" max="2062" width="13.140625" bestFit="1" customWidth="1"/>
    <col min="2063" max="2063" width="17.85546875" bestFit="1" customWidth="1"/>
    <col min="2064" max="2064" width="17.28515625" customWidth="1"/>
    <col min="2065" max="2065" width="22" customWidth="1"/>
    <col min="2301" max="2301" width="12.5703125" customWidth="1"/>
    <col min="2302" max="2302" width="8.5703125" customWidth="1"/>
    <col min="2303" max="2303" width="14.140625" bestFit="1" customWidth="1"/>
    <col min="2304" max="2304" width="10.140625" bestFit="1" customWidth="1"/>
    <col min="2305" max="2305" width="14.140625" bestFit="1" customWidth="1"/>
    <col min="2306" max="2307" width="15.85546875" bestFit="1" customWidth="1"/>
    <col min="2308" max="2308" width="20.7109375" bestFit="1" customWidth="1"/>
    <col min="2309" max="2313" width="20.7109375" customWidth="1"/>
    <col min="2318" max="2318" width="13.140625" bestFit="1" customWidth="1"/>
    <col min="2319" max="2319" width="17.85546875" bestFit="1" customWidth="1"/>
    <col min="2320" max="2320" width="17.28515625" customWidth="1"/>
    <col min="2321" max="2321" width="22" customWidth="1"/>
    <col min="2557" max="2557" width="12.5703125" customWidth="1"/>
    <col min="2558" max="2558" width="8.5703125" customWidth="1"/>
    <col min="2559" max="2559" width="14.140625" bestFit="1" customWidth="1"/>
    <col min="2560" max="2560" width="10.140625" bestFit="1" customWidth="1"/>
    <col min="2561" max="2561" width="14.140625" bestFit="1" customWidth="1"/>
    <col min="2562" max="2563" width="15.85546875" bestFit="1" customWidth="1"/>
    <col min="2564" max="2564" width="20.7109375" bestFit="1" customWidth="1"/>
    <col min="2565" max="2569" width="20.7109375" customWidth="1"/>
    <col min="2574" max="2574" width="13.140625" bestFit="1" customWidth="1"/>
    <col min="2575" max="2575" width="17.85546875" bestFit="1" customWidth="1"/>
    <col min="2576" max="2576" width="17.28515625" customWidth="1"/>
    <col min="2577" max="2577" width="22" customWidth="1"/>
    <col min="2813" max="2813" width="12.5703125" customWidth="1"/>
    <col min="2814" max="2814" width="8.5703125" customWidth="1"/>
    <col min="2815" max="2815" width="14.140625" bestFit="1" customWidth="1"/>
    <col min="2816" max="2816" width="10.140625" bestFit="1" customWidth="1"/>
    <col min="2817" max="2817" width="14.140625" bestFit="1" customWidth="1"/>
    <col min="2818" max="2819" width="15.85546875" bestFit="1" customWidth="1"/>
    <col min="2820" max="2820" width="20.7109375" bestFit="1" customWidth="1"/>
    <col min="2821" max="2825" width="20.7109375" customWidth="1"/>
    <col min="2830" max="2830" width="13.140625" bestFit="1" customWidth="1"/>
    <col min="2831" max="2831" width="17.85546875" bestFit="1" customWidth="1"/>
    <col min="2832" max="2832" width="17.28515625" customWidth="1"/>
    <col min="2833" max="2833" width="22" customWidth="1"/>
    <col min="3069" max="3069" width="12.5703125" customWidth="1"/>
    <col min="3070" max="3070" width="8.5703125" customWidth="1"/>
    <col min="3071" max="3071" width="14.140625" bestFit="1" customWidth="1"/>
    <col min="3072" max="3072" width="10.140625" bestFit="1" customWidth="1"/>
    <col min="3073" max="3073" width="14.140625" bestFit="1" customWidth="1"/>
    <col min="3074" max="3075" width="15.85546875" bestFit="1" customWidth="1"/>
    <col min="3076" max="3076" width="20.7109375" bestFit="1" customWidth="1"/>
    <col min="3077" max="3081" width="20.7109375" customWidth="1"/>
    <col min="3086" max="3086" width="13.140625" bestFit="1" customWidth="1"/>
    <col min="3087" max="3087" width="17.85546875" bestFit="1" customWidth="1"/>
    <col min="3088" max="3088" width="17.28515625" customWidth="1"/>
    <col min="3089" max="3089" width="22" customWidth="1"/>
    <col min="3325" max="3325" width="12.5703125" customWidth="1"/>
    <col min="3326" max="3326" width="8.5703125" customWidth="1"/>
    <col min="3327" max="3327" width="14.140625" bestFit="1" customWidth="1"/>
    <col min="3328" max="3328" width="10.140625" bestFit="1" customWidth="1"/>
    <col min="3329" max="3329" width="14.140625" bestFit="1" customWidth="1"/>
    <col min="3330" max="3331" width="15.85546875" bestFit="1" customWidth="1"/>
    <col min="3332" max="3332" width="20.7109375" bestFit="1" customWidth="1"/>
    <col min="3333" max="3337" width="20.7109375" customWidth="1"/>
    <col min="3342" max="3342" width="13.140625" bestFit="1" customWidth="1"/>
    <col min="3343" max="3343" width="17.85546875" bestFit="1" customWidth="1"/>
    <col min="3344" max="3344" width="17.28515625" customWidth="1"/>
    <col min="3345" max="3345" width="22" customWidth="1"/>
    <col min="3581" max="3581" width="12.5703125" customWidth="1"/>
    <col min="3582" max="3582" width="8.5703125" customWidth="1"/>
    <col min="3583" max="3583" width="14.140625" bestFit="1" customWidth="1"/>
    <col min="3584" max="3584" width="10.140625" bestFit="1" customWidth="1"/>
    <col min="3585" max="3585" width="14.140625" bestFit="1" customWidth="1"/>
    <col min="3586" max="3587" width="15.85546875" bestFit="1" customWidth="1"/>
    <col min="3588" max="3588" width="20.7109375" bestFit="1" customWidth="1"/>
    <col min="3589" max="3593" width="20.7109375" customWidth="1"/>
    <col min="3598" max="3598" width="13.140625" bestFit="1" customWidth="1"/>
    <col min="3599" max="3599" width="17.85546875" bestFit="1" customWidth="1"/>
    <col min="3600" max="3600" width="17.28515625" customWidth="1"/>
    <col min="3601" max="3601" width="22" customWidth="1"/>
    <col min="3837" max="3837" width="12.5703125" customWidth="1"/>
    <col min="3838" max="3838" width="8.5703125" customWidth="1"/>
    <col min="3839" max="3839" width="14.140625" bestFit="1" customWidth="1"/>
    <col min="3840" max="3840" width="10.140625" bestFit="1" customWidth="1"/>
    <col min="3841" max="3841" width="14.140625" bestFit="1" customWidth="1"/>
    <col min="3842" max="3843" width="15.85546875" bestFit="1" customWidth="1"/>
    <col min="3844" max="3844" width="20.7109375" bestFit="1" customWidth="1"/>
    <col min="3845" max="3849" width="20.7109375" customWidth="1"/>
    <col min="3854" max="3854" width="13.140625" bestFit="1" customWidth="1"/>
    <col min="3855" max="3855" width="17.85546875" bestFit="1" customWidth="1"/>
    <col min="3856" max="3856" width="17.28515625" customWidth="1"/>
    <col min="3857" max="3857" width="22" customWidth="1"/>
    <col min="4093" max="4093" width="12.5703125" customWidth="1"/>
    <col min="4094" max="4094" width="8.5703125" customWidth="1"/>
    <col min="4095" max="4095" width="14.140625" bestFit="1" customWidth="1"/>
    <col min="4096" max="4096" width="10.140625" bestFit="1" customWidth="1"/>
    <col min="4097" max="4097" width="14.140625" bestFit="1" customWidth="1"/>
    <col min="4098" max="4099" width="15.85546875" bestFit="1" customWidth="1"/>
    <col min="4100" max="4100" width="20.7109375" bestFit="1" customWidth="1"/>
    <col min="4101" max="4105" width="20.7109375" customWidth="1"/>
    <col min="4110" max="4110" width="13.140625" bestFit="1" customWidth="1"/>
    <col min="4111" max="4111" width="17.85546875" bestFit="1" customWidth="1"/>
    <col min="4112" max="4112" width="17.28515625" customWidth="1"/>
    <col min="4113" max="4113" width="22" customWidth="1"/>
    <col min="4349" max="4349" width="12.5703125" customWidth="1"/>
    <col min="4350" max="4350" width="8.5703125" customWidth="1"/>
    <col min="4351" max="4351" width="14.140625" bestFit="1" customWidth="1"/>
    <col min="4352" max="4352" width="10.140625" bestFit="1" customWidth="1"/>
    <col min="4353" max="4353" width="14.140625" bestFit="1" customWidth="1"/>
    <col min="4354" max="4355" width="15.85546875" bestFit="1" customWidth="1"/>
    <col min="4356" max="4356" width="20.7109375" bestFit="1" customWidth="1"/>
    <col min="4357" max="4361" width="20.7109375" customWidth="1"/>
    <col min="4366" max="4366" width="13.140625" bestFit="1" customWidth="1"/>
    <col min="4367" max="4367" width="17.85546875" bestFit="1" customWidth="1"/>
    <col min="4368" max="4368" width="17.28515625" customWidth="1"/>
    <col min="4369" max="4369" width="22" customWidth="1"/>
    <col min="4605" max="4605" width="12.5703125" customWidth="1"/>
    <col min="4606" max="4606" width="8.5703125" customWidth="1"/>
    <col min="4607" max="4607" width="14.140625" bestFit="1" customWidth="1"/>
    <col min="4608" max="4608" width="10.140625" bestFit="1" customWidth="1"/>
    <col min="4609" max="4609" width="14.140625" bestFit="1" customWidth="1"/>
    <col min="4610" max="4611" width="15.85546875" bestFit="1" customWidth="1"/>
    <col min="4612" max="4612" width="20.7109375" bestFit="1" customWidth="1"/>
    <col min="4613" max="4617" width="20.7109375" customWidth="1"/>
    <col min="4622" max="4622" width="13.140625" bestFit="1" customWidth="1"/>
    <col min="4623" max="4623" width="17.85546875" bestFit="1" customWidth="1"/>
    <col min="4624" max="4624" width="17.28515625" customWidth="1"/>
    <col min="4625" max="4625" width="22" customWidth="1"/>
    <col min="4861" max="4861" width="12.5703125" customWidth="1"/>
    <col min="4862" max="4862" width="8.5703125" customWidth="1"/>
    <col min="4863" max="4863" width="14.140625" bestFit="1" customWidth="1"/>
    <col min="4864" max="4864" width="10.140625" bestFit="1" customWidth="1"/>
    <col min="4865" max="4865" width="14.140625" bestFit="1" customWidth="1"/>
    <col min="4866" max="4867" width="15.85546875" bestFit="1" customWidth="1"/>
    <col min="4868" max="4868" width="20.7109375" bestFit="1" customWidth="1"/>
    <col min="4869" max="4873" width="20.7109375" customWidth="1"/>
    <col min="4878" max="4878" width="13.140625" bestFit="1" customWidth="1"/>
    <col min="4879" max="4879" width="17.85546875" bestFit="1" customWidth="1"/>
    <col min="4880" max="4880" width="17.28515625" customWidth="1"/>
    <col min="4881" max="4881" width="22" customWidth="1"/>
    <col min="5117" max="5117" width="12.5703125" customWidth="1"/>
    <col min="5118" max="5118" width="8.5703125" customWidth="1"/>
    <col min="5119" max="5119" width="14.140625" bestFit="1" customWidth="1"/>
    <col min="5120" max="5120" width="10.140625" bestFit="1" customWidth="1"/>
    <col min="5121" max="5121" width="14.140625" bestFit="1" customWidth="1"/>
    <col min="5122" max="5123" width="15.85546875" bestFit="1" customWidth="1"/>
    <col min="5124" max="5124" width="20.7109375" bestFit="1" customWidth="1"/>
    <col min="5125" max="5129" width="20.7109375" customWidth="1"/>
    <col min="5134" max="5134" width="13.140625" bestFit="1" customWidth="1"/>
    <col min="5135" max="5135" width="17.85546875" bestFit="1" customWidth="1"/>
    <col min="5136" max="5136" width="17.28515625" customWidth="1"/>
    <col min="5137" max="5137" width="22" customWidth="1"/>
    <col min="5373" max="5373" width="12.5703125" customWidth="1"/>
    <col min="5374" max="5374" width="8.5703125" customWidth="1"/>
    <col min="5375" max="5375" width="14.140625" bestFit="1" customWidth="1"/>
    <col min="5376" max="5376" width="10.140625" bestFit="1" customWidth="1"/>
    <col min="5377" max="5377" width="14.140625" bestFit="1" customWidth="1"/>
    <col min="5378" max="5379" width="15.85546875" bestFit="1" customWidth="1"/>
    <col min="5380" max="5380" width="20.7109375" bestFit="1" customWidth="1"/>
    <col min="5381" max="5385" width="20.7109375" customWidth="1"/>
    <col min="5390" max="5390" width="13.140625" bestFit="1" customWidth="1"/>
    <col min="5391" max="5391" width="17.85546875" bestFit="1" customWidth="1"/>
    <col min="5392" max="5392" width="17.28515625" customWidth="1"/>
    <col min="5393" max="5393" width="22" customWidth="1"/>
    <col min="5629" max="5629" width="12.5703125" customWidth="1"/>
    <col min="5630" max="5630" width="8.5703125" customWidth="1"/>
    <col min="5631" max="5631" width="14.140625" bestFit="1" customWidth="1"/>
    <col min="5632" max="5632" width="10.140625" bestFit="1" customWidth="1"/>
    <col min="5633" max="5633" width="14.140625" bestFit="1" customWidth="1"/>
    <col min="5634" max="5635" width="15.85546875" bestFit="1" customWidth="1"/>
    <col min="5636" max="5636" width="20.7109375" bestFit="1" customWidth="1"/>
    <col min="5637" max="5641" width="20.7109375" customWidth="1"/>
    <col min="5646" max="5646" width="13.140625" bestFit="1" customWidth="1"/>
    <col min="5647" max="5647" width="17.85546875" bestFit="1" customWidth="1"/>
    <col min="5648" max="5648" width="17.28515625" customWidth="1"/>
    <col min="5649" max="5649" width="22" customWidth="1"/>
    <col min="5885" max="5885" width="12.5703125" customWidth="1"/>
    <col min="5886" max="5886" width="8.5703125" customWidth="1"/>
    <col min="5887" max="5887" width="14.140625" bestFit="1" customWidth="1"/>
    <col min="5888" max="5888" width="10.140625" bestFit="1" customWidth="1"/>
    <col min="5889" max="5889" width="14.140625" bestFit="1" customWidth="1"/>
    <col min="5890" max="5891" width="15.85546875" bestFit="1" customWidth="1"/>
    <col min="5892" max="5892" width="20.7109375" bestFit="1" customWidth="1"/>
    <col min="5893" max="5897" width="20.7109375" customWidth="1"/>
    <col min="5902" max="5902" width="13.140625" bestFit="1" customWidth="1"/>
    <col min="5903" max="5903" width="17.85546875" bestFit="1" customWidth="1"/>
    <col min="5904" max="5904" width="17.28515625" customWidth="1"/>
    <col min="5905" max="5905" width="22" customWidth="1"/>
    <col min="6141" max="6141" width="12.5703125" customWidth="1"/>
    <col min="6142" max="6142" width="8.5703125" customWidth="1"/>
    <col min="6143" max="6143" width="14.140625" bestFit="1" customWidth="1"/>
    <col min="6144" max="6144" width="10.140625" bestFit="1" customWidth="1"/>
    <col min="6145" max="6145" width="14.140625" bestFit="1" customWidth="1"/>
    <col min="6146" max="6147" width="15.85546875" bestFit="1" customWidth="1"/>
    <col min="6148" max="6148" width="20.7109375" bestFit="1" customWidth="1"/>
    <col min="6149" max="6153" width="20.7109375" customWidth="1"/>
    <col min="6158" max="6158" width="13.140625" bestFit="1" customWidth="1"/>
    <col min="6159" max="6159" width="17.85546875" bestFit="1" customWidth="1"/>
    <col min="6160" max="6160" width="17.28515625" customWidth="1"/>
    <col min="6161" max="6161" width="22" customWidth="1"/>
    <col min="6397" max="6397" width="12.5703125" customWidth="1"/>
    <col min="6398" max="6398" width="8.5703125" customWidth="1"/>
    <col min="6399" max="6399" width="14.140625" bestFit="1" customWidth="1"/>
    <col min="6400" max="6400" width="10.140625" bestFit="1" customWidth="1"/>
    <col min="6401" max="6401" width="14.140625" bestFit="1" customWidth="1"/>
    <col min="6402" max="6403" width="15.85546875" bestFit="1" customWidth="1"/>
    <col min="6404" max="6404" width="20.7109375" bestFit="1" customWidth="1"/>
    <col min="6405" max="6409" width="20.7109375" customWidth="1"/>
    <col min="6414" max="6414" width="13.140625" bestFit="1" customWidth="1"/>
    <col min="6415" max="6415" width="17.85546875" bestFit="1" customWidth="1"/>
    <col min="6416" max="6416" width="17.28515625" customWidth="1"/>
    <col min="6417" max="6417" width="22" customWidth="1"/>
    <col min="6653" max="6653" width="12.5703125" customWidth="1"/>
    <col min="6654" max="6654" width="8.5703125" customWidth="1"/>
    <col min="6655" max="6655" width="14.140625" bestFit="1" customWidth="1"/>
    <col min="6656" max="6656" width="10.140625" bestFit="1" customWidth="1"/>
    <col min="6657" max="6657" width="14.140625" bestFit="1" customWidth="1"/>
    <col min="6658" max="6659" width="15.85546875" bestFit="1" customWidth="1"/>
    <col min="6660" max="6660" width="20.7109375" bestFit="1" customWidth="1"/>
    <col min="6661" max="6665" width="20.7109375" customWidth="1"/>
    <col min="6670" max="6670" width="13.140625" bestFit="1" customWidth="1"/>
    <col min="6671" max="6671" width="17.85546875" bestFit="1" customWidth="1"/>
    <col min="6672" max="6672" width="17.28515625" customWidth="1"/>
    <col min="6673" max="6673" width="22" customWidth="1"/>
    <col min="6909" max="6909" width="12.5703125" customWidth="1"/>
    <col min="6910" max="6910" width="8.5703125" customWidth="1"/>
    <col min="6911" max="6911" width="14.140625" bestFit="1" customWidth="1"/>
    <col min="6912" max="6912" width="10.140625" bestFit="1" customWidth="1"/>
    <col min="6913" max="6913" width="14.140625" bestFit="1" customWidth="1"/>
    <col min="6914" max="6915" width="15.85546875" bestFit="1" customWidth="1"/>
    <col min="6916" max="6916" width="20.7109375" bestFit="1" customWidth="1"/>
    <col min="6917" max="6921" width="20.7109375" customWidth="1"/>
    <col min="6926" max="6926" width="13.140625" bestFit="1" customWidth="1"/>
    <col min="6927" max="6927" width="17.85546875" bestFit="1" customWidth="1"/>
    <col min="6928" max="6928" width="17.28515625" customWidth="1"/>
    <col min="6929" max="6929" width="22" customWidth="1"/>
    <col min="7165" max="7165" width="12.5703125" customWidth="1"/>
    <col min="7166" max="7166" width="8.5703125" customWidth="1"/>
    <col min="7167" max="7167" width="14.140625" bestFit="1" customWidth="1"/>
    <col min="7168" max="7168" width="10.140625" bestFit="1" customWidth="1"/>
    <col min="7169" max="7169" width="14.140625" bestFit="1" customWidth="1"/>
    <col min="7170" max="7171" width="15.85546875" bestFit="1" customWidth="1"/>
    <col min="7172" max="7172" width="20.7109375" bestFit="1" customWidth="1"/>
    <col min="7173" max="7177" width="20.7109375" customWidth="1"/>
    <col min="7182" max="7182" width="13.140625" bestFit="1" customWidth="1"/>
    <col min="7183" max="7183" width="17.85546875" bestFit="1" customWidth="1"/>
    <col min="7184" max="7184" width="17.28515625" customWidth="1"/>
    <col min="7185" max="7185" width="22" customWidth="1"/>
    <col min="7421" max="7421" width="12.5703125" customWidth="1"/>
    <col min="7422" max="7422" width="8.5703125" customWidth="1"/>
    <col min="7423" max="7423" width="14.140625" bestFit="1" customWidth="1"/>
    <col min="7424" max="7424" width="10.140625" bestFit="1" customWidth="1"/>
    <col min="7425" max="7425" width="14.140625" bestFit="1" customWidth="1"/>
    <col min="7426" max="7427" width="15.85546875" bestFit="1" customWidth="1"/>
    <col min="7428" max="7428" width="20.7109375" bestFit="1" customWidth="1"/>
    <col min="7429" max="7433" width="20.7109375" customWidth="1"/>
    <col min="7438" max="7438" width="13.140625" bestFit="1" customWidth="1"/>
    <col min="7439" max="7439" width="17.85546875" bestFit="1" customWidth="1"/>
    <col min="7440" max="7440" width="17.28515625" customWidth="1"/>
    <col min="7441" max="7441" width="22" customWidth="1"/>
    <col min="7677" max="7677" width="12.5703125" customWidth="1"/>
    <col min="7678" max="7678" width="8.5703125" customWidth="1"/>
    <col min="7679" max="7679" width="14.140625" bestFit="1" customWidth="1"/>
    <col min="7680" max="7680" width="10.140625" bestFit="1" customWidth="1"/>
    <col min="7681" max="7681" width="14.140625" bestFit="1" customWidth="1"/>
    <col min="7682" max="7683" width="15.85546875" bestFit="1" customWidth="1"/>
    <col min="7684" max="7684" width="20.7109375" bestFit="1" customWidth="1"/>
    <col min="7685" max="7689" width="20.7109375" customWidth="1"/>
    <col min="7694" max="7694" width="13.140625" bestFit="1" customWidth="1"/>
    <col min="7695" max="7695" width="17.85546875" bestFit="1" customWidth="1"/>
    <col min="7696" max="7696" width="17.28515625" customWidth="1"/>
    <col min="7697" max="7697" width="22" customWidth="1"/>
    <col min="7933" max="7933" width="12.5703125" customWidth="1"/>
    <col min="7934" max="7934" width="8.5703125" customWidth="1"/>
    <col min="7935" max="7935" width="14.140625" bestFit="1" customWidth="1"/>
    <col min="7936" max="7936" width="10.140625" bestFit="1" customWidth="1"/>
    <col min="7937" max="7937" width="14.140625" bestFit="1" customWidth="1"/>
    <col min="7938" max="7939" width="15.85546875" bestFit="1" customWidth="1"/>
    <col min="7940" max="7940" width="20.7109375" bestFit="1" customWidth="1"/>
    <col min="7941" max="7945" width="20.7109375" customWidth="1"/>
    <col min="7950" max="7950" width="13.140625" bestFit="1" customWidth="1"/>
    <col min="7951" max="7951" width="17.85546875" bestFit="1" customWidth="1"/>
    <col min="7952" max="7952" width="17.28515625" customWidth="1"/>
    <col min="7953" max="7953" width="22" customWidth="1"/>
    <col min="8189" max="8189" width="12.5703125" customWidth="1"/>
    <col min="8190" max="8190" width="8.5703125" customWidth="1"/>
    <col min="8191" max="8191" width="14.140625" bestFit="1" customWidth="1"/>
    <col min="8192" max="8192" width="10.140625" bestFit="1" customWidth="1"/>
    <col min="8193" max="8193" width="14.140625" bestFit="1" customWidth="1"/>
    <col min="8194" max="8195" width="15.85546875" bestFit="1" customWidth="1"/>
    <col min="8196" max="8196" width="20.7109375" bestFit="1" customWidth="1"/>
    <col min="8197" max="8201" width="20.7109375" customWidth="1"/>
    <col min="8206" max="8206" width="13.140625" bestFit="1" customWidth="1"/>
    <col min="8207" max="8207" width="17.85546875" bestFit="1" customWidth="1"/>
    <col min="8208" max="8208" width="17.28515625" customWidth="1"/>
    <col min="8209" max="8209" width="22" customWidth="1"/>
    <col min="8445" max="8445" width="12.5703125" customWidth="1"/>
    <col min="8446" max="8446" width="8.5703125" customWidth="1"/>
    <col min="8447" max="8447" width="14.140625" bestFit="1" customWidth="1"/>
    <col min="8448" max="8448" width="10.140625" bestFit="1" customWidth="1"/>
    <col min="8449" max="8449" width="14.140625" bestFit="1" customWidth="1"/>
    <col min="8450" max="8451" width="15.85546875" bestFit="1" customWidth="1"/>
    <col min="8452" max="8452" width="20.7109375" bestFit="1" customWidth="1"/>
    <col min="8453" max="8457" width="20.7109375" customWidth="1"/>
    <col min="8462" max="8462" width="13.140625" bestFit="1" customWidth="1"/>
    <col min="8463" max="8463" width="17.85546875" bestFit="1" customWidth="1"/>
    <col min="8464" max="8464" width="17.28515625" customWidth="1"/>
    <col min="8465" max="8465" width="22" customWidth="1"/>
    <col min="8701" max="8701" width="12.5703125" customWidth="1"/>
    <col min="8702" max="8702" width="8.5703125" customWidth="1"/>
    <col min="8703" max="8703" width="14.140625" bestFit="1" customWidth="1"/>
    <col min="8704" max="8704" width="10.140625" bestFit="1" customWidth="1"/>
    <col min="8705" max="8705" width="14.140625" bestFit="1" customWidth="1"/>
    <col min="8706" max="8707" width="15.85546875" bestFit="1" customWidth="1"/>
    <col min="8708" max="8708" width="20.7109375" bestFit="1" customWidth="1"/>
    <col min="8709" max="8713" width="20.7109375" customWidth="1"/>
    <col min="8718" max="8718" width="13.140625" bestFit="1" customWidth="1"/>
    <col min="8719" max="8719" width="17.85546875" bestFit="1" customWidth="1"/>
    <col min="8720" max="8720" width="17.28515625" customWidth="1"/>
    <col min="8721" max="8721" width="22" customWidth="1"/>
    <col min="8957" max="8957" width="12.5703125" customWidth="1"/>
    <col min="8958" max="8958" width="8.5703125" customWidth="1"/>
    <col min="8959" max="8959" width="14.140625" bestFit="1" customWidth="1"/>
    <col min="8960" max="8960" width="10.140625" bestFit="1" customWidth="1"/>
    <col min="8961" max="8961" width="14.140625" bestFit="1" customWidth="1"/>
    <col min="8962" max="8963" width="15.85546875" bestFit="1" customWidth="1"/>
    <col min="8964" max="8964" width="20.7109375" bestFit="1" customWidth="1"/>
    <col min="8965" max="8969" width="20.7109375" customWidth="1"/>
    <col min="8974" max="8974" width="13.140625" bestFit="1" customWidth="1"/>
    <col min="8975" max="8975" width="17.85546875" bestFit="1" customWidth="1"/>
    <col min="8976" max="8976" width="17.28515625" customWidth="1"/>
    <col min="8977" max="8977" width="22" customWidth="1"/>
    <col min="9213" max="9213" width="12.5703125" customWidth="1"/>
    <col min="9214" max="9214" width="8.5703125" customWidth="1"/>
    <col min="9215" max="9215" width="14.140625" bestFit="1" customWidth="1"/>
    <col min="9216" max="9216" width="10.140625" bestFit="1" customWidth="1"/>
    <col min="9217" max="9217" width="14.140625" bestFit="1" customWidth="1"/>
    <col min="9218" max="9219" width="15.85546875" bestFit="1" customWidth="1"/>
    <col min="9220" max="9220" width="20.7109375" bestFit="1" customWidth="1"/>
    <col min="9221" max="9225" width="20.7109375" customWidth="1"/>
    <col min="9230" max="9230" width="13.140625" bestFit="1" customWidth="1"/>
    <col min="9231" max="9231" width="17.85546875" bestFit="1" customWidth="1"/>
    <col min="9232" max="9232" width="17.28515625" customWidth="1"/>
    <col min="9233" max="9233" width="22" customWidth="1"/>
    <col min="9469" max="9469" width="12.5703125" customWidth="1"/>
    <col min="9470" max="9470" width="8.5703125" customWidth="1"/>
    <col min="9471" max="9471" width="14.140625" bestFit="1" customWidth="1"/>
    <col min="9472" max="9472" width="10.140625" bestFit="1" customWidth="1"/>
    <col min="9473" max="9473" width="14.140625" bestFit="1" customWidth="1"/>
    <col min="9474" max="9475" width="15.85546875" bestFit="1" customWidth="1"/>
    <col min="9476" max="9476" width="20.7109375" bestFit="1" customWidth="1"/>
    <col min="9477" max="9481" width="20.7109375" customWidth="1"/>
    <col min="9486" max="9486" width="13.140625" bestFit="1" customWidth="1"/>
    <col min="9487" max="9487" width="17.85546875" bestFit="1" customWidth="1"/>
    <col min="9488" max="9488" width="17.28515625" customWidth="1"/>
    <col min="9489" max="9489" width="22" customWidth="1"/>
    <col min="9725" max="9725" width="12.5703125" customWidth="1"/>
    <col min="9726" max="9726" width="8.5703125" customWidth="1"/>
    <col min="9727" max="9727" width="14.140625" bestFit="1" customWidth="1"/>
    <col min="9728" max="9728" width="10.140625" bestFit="1" customWidth="1"/>
    <col min="9729" max="9729" width="14.140625" bestFit="1" customWidth="1"/>
    <col min="9730" max="9731" width="15.85546875" bestFit="1" customWidth="1"/>
    <col min="9732" max="9732" width="20.7109375" bestFit="1" customWidth="1"/>
    <col min="9733" max="9737" width="20.7109375" customWidth="1"/>
    <col min="9742" max="9742" width="13.140625" bestFit="1" customWidth="1"/>
    <col min="9743" max="9743" width="17.85546875" bestFit="1" customWidth="1"/>
    <col min="9744" max="9744" width="17.28515625" customWidth="1"/>
    <col min="9745" max="9745" width="22" customWidth="1"/>
    <col min="9981" max="9981" width="12.5703125" customWidth="1"/>
    <col min="9982" max="9982" width="8.5703125" customWidth="1"/>
    <col min="9983" max="9983" width="14.140625" bestFit="1" customWidth="1"/>
    <col min="9984" max="9984" width="10.140625" bestFit="1" customWidth="1"/>
    <col min="9985" max="9985" width="14.140625" bestFit="1" customWidth="1"/>
    <col min="9986" max="9987" width="15.85546875" bestFit="1" customWidth="1"/>
    <col min="9988" max="9988" width="20.7109375" bestFit="1" customWidth="1"/>
    <col min="9989" max="9993" width="20.7109375" customWidth="1"/>
    <col min="9998" max="9998" width="13.140625" bestFit="1" customWidth="1"/>
    <col min="9999" max="9999" width="17.85546875" bestFit="1" customWidth="1"/>
    <col min="10000" max="10000" width="17.28515625" customWidth="1"/>
    <col min="10001" max="10001" width="22" customWidth="1"/>
    <col min="10237" max="10237" width="12.5703125" customWidth="1"/>
    <col min="10238" max="10238" width="8.5703125" customWidth="1"/>
    <col min="10239" max="10239" width="14.140625" bestFit="1" customWidth="1"/>
    <col min="10240" max="10240" width="10.140625" bestFit="1" customWidth="1"/>
    <col min="10241" max="10241" width="14.140625" bestFit="1" customWidth="1"/>
    <col min="10242" max="10243" width="15.85546875" bestFit="1" customWidth="1"/>
    <col min="10244" max="10244" width="20.7109375" bestFit="1" customWidth="1"/>
    <col min="10245" max="10249" width="20.7109375" customWidth="1"/>
    <col min="10254" max="10254" width="13.140625" bestFit="1" customWidth="1"/>
    <col min="10255" max="10255" width="17.85546875" bestFit="1" customWidth="1"/>
    <col min="10256" max="10256" width="17.28515625" customWidth="1"/>
    <col min="10257" max="10257" width="22" customWidth="1"/>
    <col min="10493" max="10493" width="12.5703125" customWidth="1"/>
    <col min="10494" max="10494" width="8.5703125" customWidth="1"/>
    <col min="10495" max="10495" width="14.140625" bestFit="1" customWidth="1"/>
    <col min="10496" max="10496" width="10.140625" bestFit="1" customWidth="1"/>
    <col min="10497" max="10497" width="14.140625" bestFit="1" customWidth="1"/>
    <col min="10498" max="10499" width="15.85546875" bestFit="1" customWidth="1"/>
    <col min="10500" max="10500" width="20.7109375" bestFit="1" customWidth="1"/>
    <col min="10501" max="10505" width="20.7109375" customWidth="1"/>
    <col min="10510" max="10510" width="13.140625" bestFit="1" customWidth="1"/>
    <col min="10511" max="10511" width="17.85546875" bestFit="1" customWidth="1"/>
    <col min="10512" max="10512" width="17.28515625" customWidth="1"/>
    <col min="10513" max="10513" width="22" customWidth="1"/>
    <col min="10749" max="10749" width="12.5703125" customWidth="1"/>
    <col min="10750" max="10750" width="8.5703125" customWidth="1"/>
    <col min="10751" max="10751" width="14.140625" bestFit="1" customWidth="1"/>
    <col min="10752" max="10752" width="10.140625" bestFit="1" customWidth="1"/>
    <col min="10753" max="10753" width="14.140625" bestFit="1" customWidth="1"/>
    <col min="10754" max="10755" width="15.85546875" bestFit="1" customWidth="1"/>
    <col min="10756" max="10756" width="20.7109375" bestFit="1" customWidth="1"/>
    <col min="10757" max="10761" width="20.7109375" customWidth="1"/>
    <col min="10766" max="10766" width="13.140625" bestFit="1" customWidth="1"/>
    <col min="10767" max="10767" width="17.85546875" bestFit="1" customWidth="1"/>
    <col min="10768" max="10768" width="17.28515625" customWidth="1"/>
    <col min="10769" max="10769" width="22" customWidth="1"/>
    <col min="11005" max="11005" width="12.5703125" customWidth="1"/>
    <col min="11006" max="11006" width="8.5703125" customWidth="1"/>
    <col min="11007" max="11007" width="14.140625" bestFit="1" customWidth="1"/>
    <col min="11008" max="11008" width="10.140625" bestFit="1" customWidth="1"/>
    <col min="11009" max="11009" width="14.140625" bestFit="1" customWidth="1"/>
    <col min="11010" max="11011" width="15.85546875" bestFit="1" customWidth="1"/>
    <col min="11012" max="11012" width="20.7109375" bestFit="1" customWidth="1"/>
    <col min="11013" max="11017" width="20.7109375" customWidth="1"/>
    <col min="11022" max="11022" width="13.140625" bestFit="1" customWidth="1"/>
    <col min="11023" max="11023" width="17.85546875" bestFit="1" customWidth="1"/>
    <col min="11024" max="11024" width="17.28515625" customWidth="1"/>
    <col min="11025" max="11025" width="22" customWidth="1"/>
    <col min="11261" max="11261" width="12.5703125" customWidth="1"/>
    <col min="11262" max="11262" width="8.5703125" customWidth="1"/>
    <col min="11263" max="11263" width="14.140625" bestFit="1" customWidth="1"/>
    <col min="11264" max="11264" width="10.140625" bestFit="1" customWidth="1"/>
    <col min="11265" max="11265" width="14.140625" bestFit="1" customWidth="1"/>
    <col min="11266" max="11267" width="15.85546875" bestFit="1" customWidth="1"/>
    <col min="11268" max="11268" width="20.7109375" bestFit="1" customWidth="1"/>
    <col min="11269" max="11273" width="20.7109375" customWidth="1"/>
    <col min="11278" max="11278" width="13.140625" bestFit="1" customWidth="1"/>
    <col min="11279" max="11279" width="17.85546875" bestFit="1" customWidth="1"/>
    <col min="11280" max="11280" width="17.28515625" customWidth="1"/>
    <col min="11281" max="11281" width="22" customWidth="1"/>
    <col min="11517" max="11517" width="12.5703125" customWidth="1"/>
    <col min="11518" max="11518" width="8.5703125" customWidth="1"/>
    <col min="11519" max="11519" width="14.140625" bestFit="1" customWidth="1"/>
    <col min="11520" max="11520" width="10.140625" bestFit="1" customWidth="1"/>
    <col min="11521" max="11521" width="14.140625" bestFit="1" customWidth="1"/>
    <col min="11522" max="11523" width="15.85546875" bestFit="1" customWidth="1"/>
    <col min="11524" max="11524" width="20.7109375" bestFit="1" customWidth="1"/>
    <col min="11525" max="11529" width="20.7109375" customWidth="1"/>
    <col min="11534" max="11534" width="13.140625" bestFit="1" customWidth="1"/>
    <col min="11535" max="11535" width="17.85546875" bestFit="1" customWidth="1"/>
    <col min="11536" max="11536" width="17.28515625" customWidth="1"/>
    <col min="11537" max="11537" width="22" customWidth="1"/>
    <col min="11773" max="11773" width="12.5703125" customWidth="1"/>
    <col min="11774" max="11774" width="8.5703125" customWidth="1"/>
    <col min="11775" max="11775" width="14.140625" bestFit="1" customWidth="1"/>
    <col min="11776" max="11776" width="10.140625" bestFit="1" customWidth="1"/>
    <col min="11777" max="11777" width="14.140625" bestFit="1" customWidth="1"/>
    <col min="11778" max="11779" width="15.85546875" bestFit="1" customWidth="1"/>
    <col min="11780" max="11780" width="20.7109375" bestFit="1" customWidth="1"/>
    <col min="11781" max="11785" width="20.7109375" customWidth="1"/>
    <col min="11790" max="11790" width="13.140625" bestFit="1" customWidth="1"/>
    <col min="11791" max="11791" width="17.85546875" bestFit="1" customWidth="1"/>
    <col min="11792" max="11792" width="17.28515625" customWidth="1"/>
    <col min="11793" max="11793" width="22" customWidth="1"/>
    <col min="12029" max="12029" width="12.5703125" customWidth="1"/>
    <col min="12030" max="12030" width="8.5703125" customWidth="1"/>
    <col min="12031" max="12031" width="14.140625" bestFit="1" customWidth="1"/>
    <col min="12032" max="12032" width="10.140625" bestFit="1" customWidth="1"/>
    <col min="12033" max="12033" width="14.140625" bestFit="1" customWidth="1"/>
    <col min="12034" max="12035" width="15.85546875" bestFit="1" customWidth="1"/>
    <col min="12036" max="12036" width="20.7109375" bestFit="1" customWidth="1"/>
    <col min="12037" max="12041" width="20.7109375" customWidth="1"/>
    <col min="12046" max="12046" width="13.140625" bestFit="1" customWidth="1"/>
    <col min="12047" max="12047" width="17.85546875" bestFit="1" customWidth="1"/>
    <col min="12048" max="12048" width="17.28515625" customWidth="1"/>
    <col min="12049" max="12049" width="22" customWidth="1"/>
    <col min="12285" max="12285" width="12.5703125" customWidth="1"/>
    <col min="12286" max="12286" width="8.5703125" customWidth="1"/>
    <col min="12287" max="12287" width="14.140625" bestFit="1" customWidth="1"/>
    <col min="12288" max="12288" width="10.140625" bestFit="1" customWidth="1"/>
    <col min="12289" max="12289" width="14.140625" bestFit="1" customWidth="1"/>
    <col min="12290" max="12291" width="15.85546875" bestFit="1" customWidth="1"/>
    <col min="12292" max="12292" width="20.7109375" bestFit="1" customWidth="1"/>
    <col min="12293" max="12297" width="20.7109375" customWidth="1"/>
    <col min="12302" max="12302" width="13.140625" bestFit="1" customWidth="1"/>
    <col min="12303" max="12303" width="17.85546875" bestFit="1" customWidth="1"/>
    <col min="12304" max="12304" width="17.28515625" customWidth="1"/>
    <col min="12305" max="12305" width="22" customWidth="1"/>
    <col min="12541" max="12541" width="12.5703125" customWidth="1"/>
    <col min="12542" max="12542" width="8.5703125" customWidth="1"/>
    <col min="12543" max="12543" width="14.140625" bestFit="1" customWidth="1"/>
    <col min="12544" max="12544" width="10.140625" bestFit="1" customWidth="1"/>
    <col min="12545" max="12545" width="14.140625" bestFit="1" customWidth="1"/>
    <col min="12546" max="12547" width="15.85546875" bestFit="1" customWidth="1"/>
    <col min="12548" max="12548" width="20.7109375" bestFit="1" customWidth="1"/>
    <col min="12549" max="12553" width="20.7109375" customWidth="1"/>
    <col min="12558" max="12558" width="13.140625" bestFit="1" customWidth="1"/>
    <col min="12559" max="12559" width="17.85546875" bestFit="1" customWidth="1"/>
    <col min="12560" max="12560" width="17.28515625" customWidth="1"/>
    <col min="12561" max="12561" width="22" customWidth="1"/>
    <col min="12797" max="12797" width="12.5703125" customWidth="1"/>
    <col min="12798" max="12798" width="8.5703125" customWidth="1"/>
    <col min="12799" max="12799" width="14.140625" bestFit="1" customWidth="1"/>
    <col min="12800" max="12800" width="10.140625" bestFit="1" customWidth="1"/>
    <col min="12801" max="12801" width="14.140625" bestFit="1" customWidth="1"/>
    <col min="12802" max="12803" width="15.85546875" bestFit="1" customWidth="1"/>
    <col min="12804" max="12804" width="20.7109375" bestFit="1" customWidth="1"/>
    <col min="12805" max="12809" width="20.7109375" customWidth="1"/>
    <col min="12814" max="12814" width="13.140625" bestFit="1" customWidth="1"/>
    <col min="12815" max="12815" width="17.85546875" bestFit="1" customWidth="1"/>
    <col min="12816" max="12816" width="17.28515625" customWidth="1"/>
    <col min="12817" max="12817" width="22" customWidth="1"/>
    <col min="13053" max="13053" width="12.5703125" customWidth="1"/>
    <col min="13054" max="13054" width="8.5703125" customWidth="1"/>
    <col min="13055" max="13055" width="14.140625" bestFit="1" customWidth="1"/>
    <col min="13056" max="13056" width="10.140625" bestFit="1" customWidth="1"/>
    <col min="13057" max="13057" width="14.140625" bestFit="1" customWidth="1"/>
    <col min="13058" max="13059" width="15.85546875" bestFit="1" customWidth="1"/>
    <col min="13060" max="13060" width="20.7109375" bestFit="1" customWidth="1"/>
    <col min="13061" max="13065" width="20.7109375" customWidth="1"/>
    <col min="13070" max="13070" width="13.140625" bestFit="1" customWidth="1"/>
    <col min="13071" max="13071" width="17.85546875" bestFit="1" customWidth="1"/>
    <col min="13072" max="13072" width="17.28515625" customWidth="1"/>
    <col min="13073" max="13073" width="22" customWidth="1"/>
    <col min="13309" max="13309" width="12.5703125" customWidth="1"/>
    <col min="13310" max="13310" width="8.5703125" customWidth="1"/>
    <col min="13311" max="13311" width="14.140625" bestFit="1" customWidth="1"/>
    <col min="13312" max="13312" width="10.140625" bestFit="1" customWidth="1"/>
    <col min="13313" max="13313" width="14.140625" bestFit="1" customWidth="1"/>
    <col min="13314" max="13315" width="15.85546875" bestFit="1" customWidth="1"/>
    <col min="13316" max="13316" width="20.7109375" bestFit="1" customWidth="1"/>
    <col min="13317" max="13321" width="20.7109375" customWidth="1"/>
    <col min="13326" max="13326" width="13.140625" bestFit="1" customWidth="1"/>
    <col min="13327" max="13327" width="17.85546875" bestFit="1" customWidth="1"/>
    <col min="13328" max="13328" width="17.28515625" customWidth="1"/>
    <col min="13329" max="13329" width="22" customWidth="1"/>
    <col min="13565" max="13565" width="12.5703125" customWidth="1"/>
    <col min="13566" max="13566" width="8.5703125" customWidth="1"/>
    <col min="13567" max="13567" width="14.140625" bestFit="1" customWidth="1"/>
    <col min="13568" max="13568" width="10.140625" bestFit="1" customWidth="1"/>
    <col min="13569" max="13569" width="14.140625" bestFit="1" customWidth="1"/>
    <col min="13570" max="13571" width="15.85546875" bestFit="1" customWidth="1"/>
    <col min="13572" max="13572" width="20.7109375" bestFit="1" customWidth="1"/>
    <col min="13573" max="13577" width="20.7109375" customWidth="1"/>
    <col min="13582" max="13582" width="13.140625" bestFit="1" customWidth="1"/>
    <col min="13583" max="13583" width="17.85546875" bestFit="1" customWidth="1"/>
    <col min="13584" max="13584" width="17.28515625" customWidth="1"/>
    <col min="13585" max="13585" width="22" customWidth="1"/>
    <col min="13821" max="13821" width="12.5703125" customWidth="1"/>
    <col min="13822" max="13822" width="8.5703125" customWidth="1"/>
    <col min="13823" max="13823" width="14.140625" bestFit="1" customWidth="1"/>
    <col min="13824" max="13824" width="10.140625" bestFit="1" customWidth="1"/>
    <col min="13825" max="13825" width="14.140625" bestFit="1" customWidth="1"/>
    <col min="13826" max="13827" width="15.85546875" bestFit="1" customWidth="1"/>
    <col min="13828" max="13828" width="20.7109375" bestFit="1" customWidth="1"/>
    <col min="13829" max="13833" width="20.7109375" customWidth="1"/>
    <col min="13838" max="13838" width="13.140625" bestFit="1" customWidth="1"/>
    <col min="13839" max="13839" width="17.85546875" bestFit="1" customWidth="1"/>
    <col min="13840" max="13840" width="17.28515625" customWidth="1"/>
    <col min="13841" max="13841" width="22" customWidth="1"/>
    <col min="14077" max="14077" width="12.5703125" customWidth="1"/>
    <col min="14078" max="14078" width="8.5703125" customWidth="1"/>
    <col min="14079" max="14079" width="14.140625" bestFit="1" customWidth="1"/>
    <col min="14080" max="14080" width="10.140625" bestFit="1" customWidth="1"/>
    <col min="14081" max="14081" width="14.140625" bestFit="1" customWidth="1"/>
    <col min="14082" max="14083" width="15.85546875" bestFit="1" customWidth="1"/>
    <col min="14084" max="14084" width="20.7109375" bestFit="1" customWidth="1"/>
    <col min="14085" max="14089" width="20.7109375" customWidth="1"/>
    <col min="14094" max="14094" width="13.140625" bestFit="1" customWidth="1"/>
    <col min="14095" max="14095" width="17.85546875" bestFit="1" customWidth="1"/>
    <col min="14096" max="14096" width="17.28515625" customWidth="1"/>
    <col min="14097" max="14097" width="22" customWidth="1"/>
    <col min="14333" max="14333" width="12.5703125" customWidth="1"/>
    <col min="14334" max="14334" width="8.5703125" customWidth="1"/>
    <col min="14335" max="14335" width="14.140625" bestFit="1" customWidth="1"/>
    <col min="14336" max="14336" width="10.140625" bestFit="1" customWidth="1"/>
    <col min="14337" max="14337" width="14.140625" bestFit="1" customWidth="1"/>
    <col min="14338" max="14339" width="15.85546875" bestFit="1" customWidth="1"/>
    <col min="14340" max="14340" width="20.7109375" bestFit="1" customWidth="1"/>
    <col min="14341" max="14345" width="20.7109375" customWidth="1"/>
    <col min="14350" max="14350" width="13.140625" bestFit="1" customWidth="1"/>
    <col min="14351" max="14351" width="17.85546875" bestFit="1" customWidth="1"/>
    <col min="14352" max="14352" width="17.28515625" customWidth="1"/>
    <col min="14353" max="14353" width="22" customWidth="1"/>
    <col min="14589" max="14589" width="12.5703125" customWidth="1"/>
    <col min="14590" max="14590" width="8.5703125" customWidth="1"/>
    <col min="14591" max="14591" width="14.140625" bestFit="1" customWidth="1"/>
    <col min="14592" max="14592" width="10.140625" bestFit="1" customWidth="1"/>
    <col min="14593" max="14593" width="14.140625" bestFit="1" customWidth="1"/>
    <col min="14594" max="14595" width="15.85546875" bestFit="1" customWidth="1"/>
    <col min="14596" max="14596" width="20.7109375" bestFit="1" customWidth="1"/>
    <col min="14597" max="14601" width="20.7109375" customWidth="1"/>
    <col min="14606" max="14606" width="13.140625" bestFit="1" customWidth="1"/>
    <col min="14607" max="14607" width="17.85546875" bestFit="1" customWidth="1"/>
    <col min="14608" max="14608" width="17.28515625" customWidth="1"/>
    <col min="14609" max="14609" width="22" customWidth="1"/>
    <col min="14845" max="14845" width="12.5703125" customWidth="1"/>
    <col min="14846" max="14846" width="8.5703125" customWidth="1"/>
    <col min="14847" max="14847" width="14.140625" bestFit="1" customWidth="1"/>
    <col min="14848" max="14848" width="10.140625" bestFit="1" customWidth="1"/>
    <col min="14849" max="14849" width="14.140625" bestFit="1" customWidth="1"/>
    <col min="14850" max="14851" width="15.85546875" bestFit="1" customWidth="1"/>
    <col min="14852" max="14852" width="20.7109375" bestFit="1" customWidth="1"/>
    <col min="14853" max="14857" width="20.7109375" customWidth="1"/>
    <col min="14862" max="14862" width="13.140625" bestFit="1" customWidth="1"/>
    <col min="14863" max="14863" width="17.85546875" bestFit="1" customWidth="1"/>
    <col min="14864" max="14864" width="17.28515625" customWidth="1"/>
    <col min="14865" max="14865" width="22" customWidth="1"/>
    <col min="15101" max="15101" width="12.5703125" customWidth="1"/>
    <col min="15102" max="15102" width="8.5703125" customWidth="1"/>
    <col min="15103" max="15103" width="14.140625" bestFit="1" customWidth="1"/>
    <col min="15104" max="15104" width="10.140625" bestFit="1" customWidth="1"/>
    <col min="15105" max="15105" width="14.140625" bestFit="1" customWidth="1"/>
    <col min="15106" max="15107" width="15.85546875" bestFit="1" customWidth="1"/>
    <col min="15108" max="15108" width="20.7109375" bestFit="1" customWidth="1"/>
    <col min="15109" max="15113" width="20.7109375" customWidth="1"/>
    <col min="15118" max="15118" width="13.140625" bestFit="1" customWidth="1"/>
    <col min="15119" max="15119" width="17.85546875" bestFit="1" customWidth="1"/>
    <col min="15120" max="15120" width="17.28515625" customWidth="1"/>
    <col min="15121" max="15121" width="22" customWidth="1"/>
    <col min="15357" max="15357" width="12.5703125" customWidth="1"/>
    <col min="15358" max="15358" width="8.5703125" customWidth="1"/>
    <col min="15359" max="15359" width="14.140625" bestFit="1" customWidth="1"/>
    <col min="15360" max="15360" width="10.140625" bestFit="1" customWidth="1"/>
    <col min="15361" max="15361" width="14.140625" bestFit="1" customWidth="1"/>
    <col min="15362" max="15363" width="15.85546875" bestFit="1" customWidth="1"/>
    <col min="15364" max="15364" width="20.7109375" bestFit="1" customWidth="1"/>
    <col min="15365" max="15369" width="20.7109375" customWidth="1"/>
    <col min="15374" max="15374" width="13.140625" bestFit="1" customWidth="1"/>
    <col min="15375" max="15375" width="17.85546875" bestFit="1" customWidth="1"/>
    <col min="15376" max="15376" width="17.28515625" customWidth="1"/>
    <col min="15377" max="15377" width="22" customWidth="1"/>
    <col min="15613" max="15613" width="12.5703125" customWidth="1"/>
    <col min="15614" max="15614" width="8.5703125" customWidth="1"/>
    <col min="15615" max="15615" width="14.140625" bestFit="1" customWidth="1"/>
    <col min="15616" max="15616" width="10.140625" bestFit="1" customWidth="1"/>
    <col min="15617" max="15617" width="14.140625" bestFit="1" customWidth="1"/>
    <col min="15618" max="15619" width="15.85546875" bestFit="1" customWidth="1"/>
    <col min="15620" max="15620" width="20.7109375" bestFit="1" customWidth="1"/>
    <col min="15621" max="15625" width="20.7109375" customWidth="1"/>
    <col min="15630" max="15630" width="13.140625" bestFit="1" customWidth="1"/>
    <col min="15631" max="15631" width="17.85546875" bestFit="1" customWidth="1"/>
    <col min="15632" max="15632" width="17.28515625" customWidth="1"/>
    <col min="15633" max="15633" width="22" customWidth="1"/>
    <col min="15869" max="15869" width="12.5703125" customWidth="1"/>
    <col min="15870" max="15870" width="8.5703125" customWidth="1"/>
    <col min="15871" max="15871" width="14.140625" bestFit="1" customWidth="1"/>
    <col min="15872" max="15872" width="10.140625" bestFit="1" customWidth="1"/>
    <col min="15873" max="15873" width="14.140625" bestFit="1" customWidth="1"/>
    <col min="15874" max="15875" width="15.85546875" bestFit="1" customWidth="1"/>
    <col min="15876" max="15876" width="20.7109375" bestFit="1" customWidth="1"/>
    <col min="15877" max="15881" width="20.7109375" customWidth="1"/>
    <col min="15886" max="15886" width="13.140625" bestFit="1" customWidth="1"/>
    <col min="15887" max="15887" width="17.85546875" bestFit="1" customWidth="1"/>
    <col min="15888" max="15888" width="17.28515625" customWidth="1"/>
    <col min="15889" max="15889" width="22" customWidth="1"/>
    <col min="16125" max="16125" width="12.5703125" customWidth="1"/>
    <col min="16126" max="16126" width="8.5703125" customWidth="1"/>
    <col min="16127" max="16127" width="14.140625" bestFit="1" customWidth="1"/>
    <col min="16128" max="16128" width="10.140625" bestFit="1" customWidth="1"/>
    <col min="16129" max="16129" width="14.140625" bestFit="1" customWidth="1"/>
    <col min="16130" max="16131" width="15.85546875" bestFit="1" customWidth="1"/>
    <col min="16132" max="16132" width="20.7109375" bestFit="1" customWidth="1"/>
    <col min="16133" max="16137" width="20.7109375" customWidth="1"/>
    <col min="16142" max="16142" width="13.140625" bestFit="1" customWidth="1"/>
    <col min="16143" max="16143" width="17.85546875" bestFit="1" customWidth="1"/>
    <col min="16144" max="16144" width="17.28515625" customWidth="1"/>
    <col min="16145" max="16145" width="22" customWidth="1"/>
  </cols>
  <sheetData>
    <row r="1" spans="1:21" s="15" customFormat="1" ht="15.75" x14ac:dyDescent="0.25">
      <c r="A1" s="127" t="s">
        <v>5</v>
      </c>
      <c r="B1" s="127"/>
      <c r="C1" s="137"/>
      <c r="D1" s="127"/>
      <c r="E1" s="127"/>
      <c r="F1" s="127"/>
      <c r="G1" s="127"/>
      <c r="H1" s="30"/>
      <c r="I1" s="30"/>
      <c r="J1" s="12"/>
      <c r="K1" s="21"/>
      <c r="L1" s="21"/>
      <c r="M1" s="21"/>
      <c r="N1" s="21"/>
      <c r="O1" s="21"/>
      <c r="P1" s="21"/>
      <c r="Q1" s="12"/>
      <c r="R1" s="12"/>
      <c r="S1" s="12"/>
      <c r="T1" s="12"/>
      <c r="U1" s="12"/>
    </row>
    <row r="2" spans="1:21" s="15" customFormat="1" ht="15.75" x14ac:dyDescent="0.25">
      <c r="A2" s="127" t="s">
        <v>48</v>
      </c>
      <c r="B2" s="127"/>
      <c r="C2" s="137"/>
      <c r="D2" s="127"/>
      <c r="E2" s="127"/>
      <c r="F2" s="127"/>
      <c r="G2" s="127"/>
      <c r="H2" s="30"/>
      <c r="I2" s="30"/>
      <c r="J2" s="12"/>
      <c r="K2" s="21"/>
      <c r="L2" s="21"/>
      <c r="M2" s="21"/>
      <c r="N2" s="21"/>
      <c r="O2" s="21"/>
      <c r="P2" s="21"/>
      <c r="Q2" s="12"/>
      <c r="R2" s="12"/>
      <c r="S2" s="12"/>
      <c r="T2" s="12"/>
      <c r="U2" s="12"/>
    </row>
    <row r="3" spans="1:21" s="15" customFormat="1" ht="15.75" x14ac:dyDescent="0.25">
      <c r="A3" s="127" t="s">
        <v>209</v>
      </c>
      <c r="B3" s="127"/>
      <c r="C3" s="138"/>
      <c r="D3" s="127"/>
      <c r="E3" s="127"/>
      <c r="F3" s="127"/>
      <c r="G3" s="127"/>
      <c r="H3" s="30"/>
      <c r="I3" s="30"/>
      <c r="J3" s="12"/>
      <c r="K3" s="21"/>
      <c r="L3" s="21"/>
      <c r="M3" s="21"/>
      <c r="N3" s="21"/>
      <c r="O3" s="21"/>
      <c r="P3" s="21"/>
      <c r="Q3" s="12"/>
      <c r="R3" s="12"/>
      <c r="S3" s="12"/>
      <c r="T3" s="12"/>
      <c r="U3" s="12"/>
    </row>
    <row r="4" spans="1:21" s="15" customFormat="1" ht="15.75" x14ac:dyDescent="0.25">
      <c r="A4" s="138" t="s">
        <v>174</v>
      </c>
      <c r="B4" s="137"/>
      <c r="C4" s="127"/>
      <c r="D4" s="127"/>
      <c r="E4" s="127"/>
      <c r="F4" s="127"/>
      <c r="G4" s="127"/>
      <c r="H4" s="30"/>
      <c r="I4" s="30"/>
      <c r="J4" s="30"/>
      <c r="K4" s="143"/>
      <c r="L4" s="143"/>
      <c r="M4" s="143"/>
      <c r="N4" s="143"/>
      <c r="O4" s="143"/>
      <c r="P4" s="143"/>
      <c r="Q4" s="12"/>
      <c r="R4" s="12"/>
      <c r="S4" s="12"/>
      <c r="T4" s="12"/>
      <c r="U4" s="12"/>
    </row>
    <row r="5" spans="1:21" s="15" customFormat="1" ht="15.75" x14ac:dyDescent="0.25">
      <c r="A5" s="127"/>
      <c r="B5" s="137"/>
      <c r="C5" s="127"/>
      <c r="D5" s="127"/>
      <c r="E5" s="127"/>
      <c r="F5" s="127" t="s">
        <v>178</v>
      </c>
      <c r="G5" s="127"/>
      <c r="H5" s="30"/>
      <c r="I5" s="30"/>
      <c r="J5" s="30"/>
      <c r="K5" s="143"/>
      <c r="L5" s="143"/>
      <c r="M5" s="143"/>
      <c r="N5" s="143"/>
      <c r="O5" s="143"/>
      <c r="P5" s="143"/>
      <c r="Q5" s="12"/>
      <c r="R5" s="12"/>
      <c r="S5" s="12"/>
      <c r="T5" s="12"/>
      <c r="U5" s="12"/>
    </row>
    <row r="6" spans="1:21" s="15" customFormat="1" ht="15.75" x14ac:dyDescent="0.25">
      <c r="A6" s="127"/>
      <c r="B6" s="137"/>
      <c r="C6" s="127"/>
      <c r="D6" s="127" t="s">
        <v>134</v>
      </c>
      <c r="E6" s="127"/>
      <c r="F6" s="127"/>
      <c r="G6" s="127"/>
      <c r="H6" s="30"/>
      <c r="I6" s="30"/>
      <c r="J6" s="30" t="s">
        <v>133</v>
      </c>
      <c r="K6" s="143"/>
      <c r="L6" s="143"/>
      <c r="M6" s="143"/>
      <c r="N6" s="143"/>
      <c r="O6" s="143"/>
      <c r="P6" s="143"/>
      <c r="Q6" s="12"/>
      <c r="R6" s="12"/>
      <c r="S6" s="12"/>
      <c r="T6" s="12"/>
      <c r="U6" s="12"/>
    </row>
    <row r="7" spans="1:21" s="15" customFormat="1" ht="15.75" x14ac:dyDescent="0.25">
      <c r="A7" s="127"/>
      <c r="B7" s="127"/>
      <c r="C7" s="127" t="s">
        <v>175</v>
      </c>
      <c r="D7" s="127"/>
      <c r="E7" s="127"/>
      <c r="F7" s="127"/>
      <c r="G7" s="127"/>
      <c r="H7" s="30"/>
      <c r="I7" s="30"/>
      <c r="J7" s="30"/>
      <c r="K7" s="143"/>
      <c r="L7" s="143"/>
      <c r="M7" s="143"/>
      <c r="N7" s="143"/>
      <c r="O7" s="143"/>
      <c r="P7" s="143"/>
      <c r="Q7" s="12"/>
      <c r="R7" s="12"/>
      <c r="S7" s="12"/>
      <c r="T7" s="12"/>
      <c r="U7" s="12"/>
    </row>
    <row r="8" spans="1:21" s="15" customFormat="1" ht="15.75" x14ac:dyDescent="0.25">
      <c r="A8" s="168" t="s">
        <v>12</v>
      </c>
      <c r="B8" s="56" t="s">
        <v>208</v>
      </c>
      <c r="C8" s="56" t="s">
        <v>17</v>
      </c>
      <c r="D8" s="168" t="s">
        <v>49</v>
      </c>
      <c r="E8" s="56" t="s">
        <v>15</v>
      </c>
      <c r="F8" s="56" t="s">
        <v>50</v>
      </c>
      <c r="G8" s="164" t="s">
        <v>51</v>
      </c>
      <c r="H8" s="164" t="s">
        <v>195</v>
      </c>
      <c r="I8" s="54"/>
      <c r="J8" s="54" t="s">
        <v>12</v>
      </c>
      <c r="K8" s="188" t="s">
        <v>17</v>
      </c>
      <c r="L8" s="58" t="s">
        <v>49</v>
      </c>
      <c r="M8" s="188" t="s">
        <v>15</v>
      </c>
      <c r="N8" s="188" t="s">
        <v>194</v>
      </c>
      <c r="O8" s="217" t="s">
        <v>186</v>
      </c>
      <c r="P8" s="188" t="s">
        <v>187</v>
      </c>
      <c r="Q8" s="21"/>
      <c r="R8" s="12"/>
      <c r="S8" s="12"/>
      <c r="T8" s="12"/>
      <c r="U8" s="12"/>
    </row>
    <row r="9" spans="1:21" s="15" customFormat="1" ht="15.75" x14ac:dyDescent="0.25">
      <c r="A9" s="168" t="s">
        <v>18</v>
      </c>
      <c r="B9" s="168">
        <v>0</v>
      </c>
      <c r="C9" s="239">
        <v>4.0762</v>
      </c>
      <c r="D9" s="239">
        <v>0</v>
      </c>
      <c r="E9" s="71">
        <f>+C9+D9</f>
        <v>4.0762</v>
      </c>
      <c r="F9" s="71">
        <v>27.251200000000001</v>
      </c>
      <c r="G9" s="71">
        <f>+(E9*100)/F9</f>
        <v>14.957873414748708</v>
      </c>
      <c r="H9" s="169">
        <v>1</v>
      </c>
      <c r="I9" s="54"/>
      <c r="J9" s="169" t="s">
        <v>18</v>
      </c>
      <c r="K9" s="115">
        <f t="shared" ref="K9:K38" si="0">(C9*0.0007)/0.283</f>
        <v>1.0082473498233217E-2</v>
      </c>
      <c r="L9" s="115">
        <f t="shared" ref="L9:L38" si="1">(D9*0.0012)/0.283</f>
        <v>0</v>
      </c>
      <c r="M9" s="58">
        <f>+K9+L9</f>
        <v>1.0082473498233217E-2</v>
      </c>
      <c r="N9" s="58">
        <v>0.1666</v>
      </c>
      <c r="O9" s="58">
        <f>+N9+M9</f>
        <v>0.17668247349823321</v>
      </c>
      <c r="P9" s="58">
        <f>+(M9*100)/O9</f>
        <v>5.7065498906624939</v>
      </c>
      <c r="Q9" s="21"/>
      <c r="R9" s="12"/>
      <c r="S9" s="12"/>
      <c r="T9" s="12"/>
      <c r="U9" s="12"/>
    </row>
    <row r="10" spans="1:21" s="15" customFormat="1" ht="15.75" x14ac:dyDescent="0.25">
      <c r="A10" s="168" t="s">
        <v>19</v>
      </c>
      <c r="B10" s="168">
        <v>0</v>
      </c>
      <c r="C10" s="239">
        <v>0.27710000000000001</v>
      </c>
      <c r="D10" s="239">
        <v>7.7899999999999997E-2</v>
      </c>
      <c r="E10" s="71">
        <f t="shared" ref="E10:E38" si="2">+C10+D10</f>
        <v>0.35499999999999998</v>
      </c>
      <c r="F10" s="71">
        <v>22.1998</v>
      </c>
      <c r="G10" s="71">
        <f t="shared" ref="G10:G38" si="3">+(E10*100)/F10</f>
        <v>1.5991135055270769</v>
      </c>
      <c r="H10" s="169">
        <v>1</v>
      </c>
      <c r="I10" s="54"/>
      <c r="J10" s="168" t="s">
        <v>19</v>
      </c>
      <c r="K10" s="115">
        <f t="shared" si="0"/>
        <v>6.8540636042402835E-4</v>
      </c>
      <c r="L10" s="115">
        <f t="shared" si="1"/>
        <v>3.3031802120141342E-4</v>
      </c>
      <c r="M10" s="58">
        <f t="shared" ref="M10:M38" si="4">+K10+L10</f>
        <v>1.0157243816254417E-3</v>
      </c>
      <c r="N10" s="58">
        <v>0.158</v>
      </c>
      <c r="O10" s="58">
        <f t="shared" ref="O10:O38" si="5">+N10+M10</f>
        <v>0.15901572438162545</v>
      </c>
      <c r="P10" s="58">
        <f t="shared" ref="P10:P38" si="6">+(M10*100)/O10</f>
        <v>0.63875719560147504</v>
      </c>
      <c r="Q10" s="21"/>
      <c r="R10" s="12"/>
      <c r="S10" s="12"/>
      <c r="T10" s="12"/>
      <c r="U10" s="12"/>
    </row>
    <row r="11" spans="1:21" s="15" customFormat="1" ht="15.75" x14ac:dyDescent="0.25">
      <c r="A11" s="168" t="s">
        <v>20</v>
      </c>
      <c r="B11" s="168">
        <v>0</v>
      </c>
      <c r="C11" s="239">
        <v>0.98299999999999998</v>
      </c>
      <c r="D11" s="239">
        <v>0</v>
      </c>
      <c r="E11" s="71">
        <f t="shared" si="2"/>
        <v>0.98299999999999998</v>
      </c>
      <c r="F11" s="71">
        <v>26.030500000000004</v>
      </c>
      <c r="G11" s="71">
        <f t="shared" si="3"/>
        <v>3.7763392942893907</v>
      </c>
      <c r="H11" s="169">
        <v>1</v>
      </c>
      <c r="I11" s="54"/>
      <c r="J11" s="169" t="s">
        <v>20</v>
      </c>
      <c r="K11" s="115">
        <f t="shared" si="0"/>
        <v>2.4314487632508836E-3</v>
      </c>
      <c r="L11" s="115">
        <f t="shared" si="1"/>
        <v>0</v>
      </c>
      <c r="M11" s="58">
        <f t="shared" si="4"/>
        <v>2.4314487632508836E-3</v>
      </c>
      <c r="N11" s="58">
        <v>0.18279999999999999</v>
      </c>
      <c r="O11" s="58">
        <f t="shared" si="5"/>
        <v>0.18523144876325087</v>
      </c>
      <c r="P11" s="58">
        <f t="shared" si="6"/>
        <v>1.3126544004730976</v>
      </c>
      <c r="Q11" s="21"/>
      <c r="R11" s="12"/>
      <c r="S11" s="12"/>
      <c r="T11" s="12"/>
      <c r="U11" s="12"/>
    </row>
    <row r="12" spans="1:21" s="15" customFormat="1" ht="15.75" x14ac:dyDescent="0.25">
      <c r="A12" s="168" t="s">
        <v>21</v>
      </c>
      <c r="B12" s="168">
        <v>0</v>
      </c>
      <c r="C12" s="239">
        <v>0.29559999999999997</v>
      </c>
      <c r="D12" s="239">
        <v>0</v>
      </c>
      <c r="E12" s="71">
        <f t="shared" si="2"/>
        <v>0.29559999999999997</v>
      </c>
      <c r="F12" s="71">
        <v>12.4</v>
      </c>
      <c r="G12" s="71">
        <f t="shared" si="3"/>
        <v>2.3838709677419354</v>
      </c>
      <c r="H12" s="169">
        <v>1</v>
      </c>
      <c r="I12" s="54"/>
      <c r="J12" s="168" t="s">
        <v>21</v>
      </c>
      <c r="K12" s="115">
        <f t="shared" si="0"/>
        <v>7.3116607773851593E-4</v>
      </c>
      <c r="L12" s="115">
        <f t="shared" si="1"/>
        <v>0</v>
      </c>
      <c r="M12" s="58">
        <f t="shared" si="4"/>
        <v>7.3116607773851593E-4</v>
      </c>
      <c r="N12" s="58">
        <v>7.1900000000000006E-2</v>
      </c>
      <c r="O12" s="58">
        <f t="shared" si="5"/>
        <v>7.2631166077738521E-2</v>
      </c>
      <c r="P12" s="58">
        <f t="shared" si="6"/>
        <v>1.0066836555479985</v>
      </c>
      <c r="Q12" s="21"/>
      <c r="R12" s="12"/>
      <c r="S12" s="12"/>
      <c r="T12" s="12"/>
      <c r="U12" s="12"/>
    </row>
    <row r="13" spans="1:21" s="15" customFormat="1" ht="15.75" x14ac:dyDescent="0.25">
      <c r="A13" s="168" t="s">
        <v>22</v>
      </c>
      <c r="B13" s="168">
        <v>0</v>
      </c>
      <c r="C13" s="239">
        <v>1.1657</v>
      </c>
      <c r="D13" s="239">
        <v>0</v>
      </c>
      <c r="E13" s="71">
        <f t="shared" si="2"/>
        <v>1.1657</v>
      </c>
      <c r="F13" s="71">
        <v>32.249600000000001</v>
      </c>
      <c r="G13" s="71">
        <f t="shared" si="3"/>
        <v>3.6146184758880726</v>
      </c>
      <c r="H13" s="169">
        <v>1</v>
      </c>
      <c r="I13" s="54"/>
      <c r="J13" s="169" t="s">
        <v>22</v>
      </c>
      <c r="K13" s="115">
        <f t="shared" si="0"/>
        <v>2.8833568904593639E-3</v>
      </c>
      <c r="L13" s="115">
        <f t="shared" si="1"/>
        <v>0</v>
      </c>
      <c r="M13" s="58">
        <f t="shared" si="4"/>
        <v>2.8833568904593639E-3</v>
      </c>
      <c r="N13" s="58">
        <v>0.22670000000000001</v>
      </c>
      <c r="O13" s="58">
        <f t="shared" si="5"/>
        <v>0.22958335689045939</v>
      </c>
      <c r="P13" s="58">
        <f t="shared" si="6"/>
        <v>1.2559084985568416</v>
      </c>
      <c r="Q13" s="21"/>
      <c r="R13" s="12"/>
      <c r="S13" s="12"/>
      <c r="T13" s="12"/>
      <c r="U13" s="12"/>
    </row>
    <row r="14" spans="1:21" s="15" customFormat="1" ht="15.75" x14ac:dyDescent="0.25">
      <c r="A14" s="168" t="s">
        <v>23</v>
      </c>
      <c r="B14" s="168">
        <v>0</v>
      </c>
      <c r="C14" s="239">
        <v>2.2313999999999998</v>
      </c>
      <c r="D14" s="239">
        <v>0</v>
      </c>
      <c r="E14" s="71">
        <f t="shared" si="2"/>
        <v>2.2313999999999998</v>
      </c>
      <c r="F14" s="71">
        <v>25.3887</v>
      </c>
      <c r="G14" s="71">
        <f t="shared" si="3"/>
        <v>8.7889494145033016</v>
      </c>
      <c r="H14" s="169">
        <v>1</v>
      </c>
      <c r="I14" s="54"/>
      <c r="J14" s="168" t="s">
        <v>23</v>
      </c>
      <c r="K14" s="115">
        <f t="shared" si="0"/>
        <v>5.5193639575971737E-3</v>
      </c>
      <c r="L14" s="115">
        <f t="shared" si="1"/>
        <v>0</v>
      </c>
      <c r="M14" s="58">
        <f t="shared" si="4"/>
        <v>5.5193639575971737E-3</v>
      </c>
      <c r="N14" s="58">
        <v>0.14410000000000001</v>
      </c>
      <c r="O14" s="58">
        <f t="shared" si="5"/>
        <v>0.14961936395759717</v>
      </c>
      <c r="P14" s="58">
        <f t="shared" si="6"/>
        <v>3.6889369207326577</v>
      </c>
      <c r="Q14" s="21"/>
      <c r="R14" s="12"/>
      <c r="S14" s="12"/>
      <c r="T14" s="12"/>
      <c r="U14" s="12"/>
    </row>
    <row r="15" spans="1:21" s="15" customFormat="1" ht="15.75" x14ac:dyDescent="0.25">
      <c r="A15" s="168" t="s">
        <v>24</v>
      </c>
      <c r="B15" s="168">
        <v>1</v>
      </c>
      <c r="C15" s="239">
        <v>2.6467000000000001</v>
      </c>
      <c r="D15" s="239">
        <v>0</v>
      </c>
      <c r="E15" s="71">
        <f t="shared" si="2"/>
        <v>2.6467000000000001</v>
      </c>
      <c r="F15" s="71">
        <v>24.738900000000001</v>
      </c>
      <c r="G15" s="71">
        <f t="shared" si="3"/>
        <v>10.698535504812259</v>
      </c>
      <c r="H15" s="169">
        <v>1</v>
      </c>
      <c r="I15" s="54"/>
      <c r="J15" s="169" t="s">
        <v>24</v>
      </c>
      <c r="K15" s="115">
        <f t="shared" si="0"/>
        <v>6.5466077738515907E-3</v>
      </c>
      <c r="L15" s="115">
        <f t="shared" si="1"/>
        <v>0</v>
      </c>
      <c r="M15" s="58">
        <f t="shared" si="4"/>
        <v>6.5466077738515907E-3</v>
      </c>
      <c r="N15" s="58">
        <v>0.1575</v>
      </c>
      <c r="O15" s="58">
        <f t="shared" si="5"/>
        <v>0.1640466077738516</v>
      </c>
      <c r="P15" s="58">
        <f t="shared" si="6"/>
        <v>3.9906998765110062</v>
      </c>
      <c r="Q15" s="21"/>
      <c r="R15" s="12"/>
      <c r="S15" s="12"/>
      <c r="T15" s="12"/>
      <c r="U15" s="12"/>
    </row>
    <row r="16" spans="1:21" s="15" customFormat="1" ht="15.75" x14ac:dyDescent="0.25">
      <c r="A16" s="168" t="s">
        <v>25</v>
      </c>
      <c r="B16" s="168">
        <v>0</v>
      </c>
      <c r="C16" s="239">
        <v>0.70389999999999997</v>
      </c>
      <c r="D16" s="239">
        <v>0</v>
      </c>
      <c r="E16" s="71">
        <f t="shared" si="2"/>
        <v>0.70389999999999997</v>
      </c>
      <c r="F16" s="71">
        <v>28.1816</v>
      </c>
      <c r="G16" s="71">
        <f t="shared" si="3"/>
        <v>2.4977290146762425</v>
      </c>
      <c r="H16" s="169">
        <v>1</v>
      </c>
      <c r="I16" s="54"/>
      <c r="J16" s="168" t="s">
        <v>25</v>
      </c>
      <c r="K16" s="115">
        <f t="shared" si="0"/>
        <v>1.7410954063604238E-3</v>
      </c>
      <c r="L16" s="115">
        <f t="shared" si="1"/>
        <v>0</v>
      </c>
      <c r="M16" s="58">
        <f t="shared" si="4"/>
        <v>1.7410954063604238E-3</v>
      </c>
      <c r="N16" s="58">
        <v>0.19600000000000001</v>
      </c>
      <c r="O16" s="58">
        <f t="shared" si="5"/>
        <v>0.19774109540636042</v>
      </c>
      <c r="P16" s="58">
        <f t="shared" si="6"/>
        <v>0.88049244532728566</v>
      </c>
      <c r="Q16" s="21"/>
      <c r="R16" s="12"/>
      <c r="S16" s="12"/>
      <c r="T16" s="12"/>
      <c r="U16" s="12"/>
    </row>
    <row r="17" spans="1:21" s="15" customFormat="1" ht="15.75" x14ac:dyDescent="0.25">
      <c r="A17" s="168" t="s">
        <v>26</v>
      </c>
      <c r="B17" s="168">
        <v>1</v>
      </c>
      <c r="C17" s="239">
        <v>3.4260000000000002</v>
      </c>
      <c r="D17" s="239">
        <v>1.2583</v>
      </c>
      <c r="E17" s="71">
        <f t="shared" si="2"/>
        <v>4.6843000000000004</v>
      </c>
      <c r="F17" s="71">
        <v>34.045200000000001</v>
      </c>
      <c r="G17" s="71">
        <f t="shared" si="3"/>
        <v>13.759061482969701</v>
      </c>
      <c r="H17" s="169">
        <v>1</v>
      </c>
      <c r="I17" s="54"/>
      <c r="J17" s="169" t="s">
        <v>26</v>
      </c>
      <c r="K17" s="115">
        <f t="shared" si="0"/>
        <v>8.4742049469964682E-3</v>
      </c>
      <c r="L17" s="115">
        <f t="shared" si="1"/>
        <v>5.3355477031802124E-3</v>
      </c>
      <c r="M17" s="58">
        <f t="shared" si="4"/>
        <v>1.3809752650176681E-2</v>
      </c>
      <c r="N17" s="58">
        <v>0.25640000000000002</v>
      </c>
      <c r="O17" s="58">
        <f t="shared" si="5"/>
        <v>0.27020975265017672</v>
      </c>
      <c r="P17" s="58">
        <f t="shared" si="6"/>
        <v>5.1107528557843303</v>
      </c>
      <c r="Q17" s="21"/>
      <c r="R17" s="12"/>
      <c r="S17" s="12"/>
      <c r="T17" s="12"/>
      <c r="U17" s="12"/>
    </row>
    <row r="18" spans="1:21" s="15" customFormat="1" ht="15.75" x14ac:dyDescent="0.25">
      <c r="A18" s="168" t="s">
        <v>27</v>
      </c>
      <c r="B18" s="168">
        <v>0</v>
      </c>
      <c r="C18" s="239">
        <v>0.57880000000000009</v>
      </c>
      <c r="D18" s="239">
        <v>0</v>
      </c>
      <c r="E18" s="71">
        <f t="shared" si="2"/>
        <v>0.57880000000000009</v>
      </c>
      <c r="F18" s="71">
        <v>22.53</v>
      </c>
      <c r="G18" s="71">
        <f t="shared" si="3"/>
        <v>2.5690190856635602</v>
      </c>
      <c r="H18" s="169">
        <v>1</v>
      </c>
      <c r="I18" s="54"/>
      <c r="J18" s="168" t="s">
        <v>27</v>
      </c>
      <c r="K18" s="115">
        <f t="shared" si="0"/>
        <v>1.4316607773851592E-3</v>
      </c>
      <c r="L18" s="115">
        <f t="shared" si="1"/>
        <v>0</v>
      </c>
      <c r="M18" s="58">
        <f t="shared" si="4"/>
        <v>1.4316607773851592E-3</v>
      </c>
      <c r="N18" s="58">
        <v>0.153</v>
      </c>
      <c r="O18" s="58">
        <f t="shared" si="5"/>
        <v>0.15443166077738515</v>
      </c>
      <c r="P18" s="58">
        <f t="shared" si="6"/>
        <v>0.92705133790467553</v>
      </c>
      <c r="Q18" s="21"/>
      <c r="R18" s="12"/>
      <c r="S18" s="12"/>
      <c r="T18" s="12"/>
      <c r="U18" s="12"/>
    </row>
    <row r="19" spans="1:21" s="15" customFormat="1" ht="15.75" x14ac:dyDescent="0.25">
      <c r="A19" s="168" t="s">
        <v>28</v>
      </c>
      <c r="B19" s="168">
        <v>0</v>
      </c>
      <c r="C19" s="239">
        <v>0.71980000000000011</v>
      </c>
      <c r="D19" s="239">
        <v>0</v>
      </c>
      <c r="E19" s="71">
        <f t="shared" si="2"/>
        <v>0.71980000000000011</v>
      </c>
      <c r="F19" s="71">
        <v>26.454499999999999</v>
      </c>
      <c r="G19" s="71">
        <f t="shared" si="3"/>
        <v>2.720898145873103</v>
      </c>
      <c r="H19" s="169">
        <v>1</v>
      </c>
      <c r="I19" s="54"/>
      <c r="J19" s="167" t="s">
        <v>28</v>
      </c>
      <c r="K19" s="115">
        <f t="shared" si="0"/>
        <v>1.7804240282685516E-3</v>
      </c>
      <c r="L19" s="115">
        <f t="shared" si="1"/>
        <v>0</v>
      </c>
      <c r="M19" s="58">
        <f t="shared" si="4"/>
        <v>1.7804240282685516E-3</v>
      </c>
      <c r="N19" s="58">
        <v>0.14299999999999999</v>
      </c>
      <c r="O19" s="58">
        <f t="shared" si="5"/>
        <v>0.14478042402826855</v>
      </c>
      <c r="P19" s="58">
        <f t="shared" si="6"/>
        <v>1.2297408577287505</v>
      </c>
      <c r="Q19" s="21"/>
      <c r="R19" s="12"/>
      <c r="S19" s="12"/>
      <c r="T19" s="12"/>
      <c r="U19" s="12"/>
    </row>
    <row r="20" spans="1:21" s="15" customFormat="1" ht="15.75" x14ac:dyDescent="0.25">
      <c r="A20" s="168" t="s">
        <v>29</v>
      </c>
      <c r="B20" s="168">
        <v>0</v>
      </c>
      <c r="C20" s="239">
        <v>1.4827000000000001</v>
      </c>
      <c r="D20" s="239">
        <v>0</v>
      </c>
      <c r="E20" s="71">
        <f t="shared" si="2"/>
        <v>1.4827000000000001</v>
      </c>
      <c r="F20" s="71">
        <v>15.649700000000001</v>
      </c>
      <c r="G20" s="71">
        <f t="shared" si="3"/>
        <v>9.4743030217831645</v>
      </c>
      <c r="H20" s="169">
        <v>1</v>
      </c>
      <c r="I20" s="54"/>
      <c r="J20" s="166" t="s">
        <v>29</v>
      </c>
      <c r="K20" s="115">
        <f t="shared" si="0"/>
        <v>3.6674558303886932E-3</v>
      </c>
      <c r="L20" s="115">
        <f t="shared" si="1"/>
        <v>0</v>
      </c>
      <c r="M20" s="58">
        <f t="shared" si="4"/>
        <v>3.6674558303886932E-3</v>
      </c>
      <c r="N20" s="58">
        <v>8.5199999999999998E-2</v>
      </c>
      <c r="O20" s="58">
        <f t="shared" si="5"/>
        <v>8.8867455830388686E-2</v>
      </c>
      <c r="P20" s="58">
        <f t="shared" si="6"/>
        <v>4.1268828910645912</v>
      </c>
      <c r="Q20" s="21"/>
      <c r="R20" s="12"/>
      <c r="S20" s="12"/>
      <c r="T20" s="12"/>
      <c r="U20" s="12"/>
    </row>
    <row r="21" spans="1:21" s="15" customFormat="1" ht="15.75" x14ac:dyDescent="0.25">
      <c r="A21" s="168" t="s">
        <v>30</v>
      </c>
      <c r="B21" s="168">
        <v>0</v>
      </c>
      <c r="C21" s="239">
        <v>1.1881000000000002</v>
      </c>
      <c r="D21" s="239">
        <v>0</v>
      </c>
      <c r="E21" s="71">
        <f t="shared" si="2"/>
        <v>1.1881000000000002</v>
      </c>
      <c r="F21" s="71">
        <v>27.199400000000001</v>
      </c>
      <c r="G21" s="71">
        <f t="shared" si="3"/>
        <v>4.3681110612734111</v>
      </c>
      <c r="H21" s="169">
        <v>1</v>
      </c>
      <c r="I21" s="54"/>
      <c r="J21" s="167" t="s">
        <v>30</v>
      </c>
      <c r="K21" s="115">
        <f t="shared" si="0"/>
        <v>2.9387632508833927E-3</v>
      </c>
      <c r="L21" s="115">
        <f t="shared" si="1"/>
        <v>0</v>
      </c>
      <c r="M21" s="58">
        <f t="shared" si="4"/>
        <v>2.9387632508833927E-3</v>
      </c>
      <c r="N21" s="58">
        <v>0.18629999999999999</v>
      </c>
      <c r="O21" s="58">
        <f t="shared" si="5"/>
        <v>0.18923876325088337</v>
      </c>
      <c r="P21" s="58">
        <f t="shared" si="6"/>
        <v>1.5529393663323228</v>
      </c>
      <c r="Q21" s="21"/>
      <c r="R21" s="12"/>
      <c r="S21" s="12"/>
      <c r="T21" s="12"/>
      <c r="U21" s="12"/>
    </row>
    <row r="22" spans="1:21" s="15" customFormat="1" ht="15.75" x14ac:dyDescent="0.25">
      <c r="A22" s="168" t="s">
        <v>31</v>
      </c>
      <c r="B22" s="168">
        <v>0</v>
      </c>
      <c r="C22" s="239">
        <v>0.18789999999999998</v>
      </c>
      <c r="D22" s="239">
        <v>0</v>
      </c>
      <c r="E22" s="71">
        <f t="shared" si="2"/>
        <v>0.18789999999999998</v>
      </c>
      <c r="F22" s="71">
        <v>28.740600000000001</v>
      </c>
      <c r="G22" s="71">
        <f t="shared" si="3"/>
        <v>0.65377897469085544</v>
      </c>
      <c r="H22" s="169">
        <v>1</v>
      </c>
      <c r="I22" s="54"/>
      <c r="J22" s="166" t="s">
        <v>31</v>
      </c>
      <c r="K22" s="115">
        <f t="shared" si="0"/>
        <v>4.6477031802120137E-4</v>
      </c>
      <c r="L22" s="115">
        <f t="shared" si="1"/>
        <v>0</v>
      </c>
      <c r="M22" s="58">
        <f t="shared" si="4"/>
        <v>4.6477031802120137E-4</v>
      </c>
      <c r="N22" s="58">
        <v>0.2175</v>
      </c>
      <c r="O22" s="58">
        <f t="shared" si="5"/>
        <v>0.21796477031802119</v>
      </c>
      <c r="P22" s="58">
        <f t="shared" si="6"/>
        <v>0.21323185271779421</v>
      </c>
      <c r="Q22" s="21"/>
      <c r="R22" s="12"/>
      <c r="S22" s="12"/>
      <c r="T22" s="12"/>
      <c r="U22" s="12"/>
    </row>
    <row r="23" spans="1:21" s="15" customFormat="1" ht="15.75" x14ac:dyDescent="0.25">
      <c r="A23" s="168" t="s">
        <v>32</v>
      </c>
      <c r="B23" s="168">
        <v>0</v>
      </c>
      <c r="C23" s="239">
        <v>0</v>
      </c>
      <c r="D23" s="239">
        <v>0</v>
      </c>
      <c r="E23" s="71">
        <f t="shared" si="2"/>
        <v>0</v>
      </c>
      <c r="F23" s="71">
        <v>20.600900000000003</v>
      </c>
      <c r="G23" s="71">
        <f t="shared" si="3"/>
        <v>0</v>
      </c>
      <c r="H23" s="169">
        <v>0</v>
      </c>
      <c r="I23" s="54"/>
      <c r="J23" s="167" t="s">
        <v>32</v>
      </c>
      <c r="K23" s="115">
        <f t="shared" si="0"/>
        <v>0</v>
      </c>
      <c r="L23" s="115">
        <f t="shared" si="1"/>
        <v>0</v>
      </c>
      <c r="M23" s="58">
        <f t="shared" si="4"/>
        <v>0</v>
      </c>
      <c r="N23" s="58">
        <v>0.1371</v>
      </c>
      <c r="O23" s="58">
        <f t="shared" si="5"/>
        <v>0.1371</v>
      </c>
      <c r="P23" s="58">
        <f t="shared" si="6"/>
        <v>0</v>
      </c>
      <c r="Q23" s="21"/>
      <c r="R23" s="12"/>
      <c r="S23" s="12"/>
      <c r="T23" s="12"/>
      <c r="U23" s="12"/>
    </row>
    <row r="24" spans="1:21" s="15" customFormat="1" ht="15.75" x14ac:dyDescent="0.25">
      <c r="A24" s="168" t="s">
        <v>33</v>
      </c>
      <c r="B24" s="168">
        <v>0</v>
      </c>
      <c r="C24" s="239">
        <v>0</v>
      </c>
      <c r="D24" s="239">
        <v>0</v>
      </c>
      <c r="E24" s="71">
        <f t="shared" si="2"/>
        <v>0</v>
      </c>
      <c r="F24" s="71">
        <v>25.1252</v>
      </c>
      <c r="G24" s="71">
        <f t="shared" si="3"/>
        <v>0</v>
      </c>
      <c r="H24" s="169">
        <v>0</v>
      </c>
      <c r="I24" s="54"/>
      <c r="J24" s="166" t="s">
        <v>33</v>
      </c>
      <c r="K24" s="115">
        <f t="shared" si="0"/>
        <v>0</v>
      </c>
      <c r="L24" s="115">
        <f t="shared" si="1"/>
        <v>0</v>
      </c>
      <c r="M24" s="58">
        <f t="shared" si="4"/>
        <v>0</v>
      </c>
      <c r="N24" s="58">
        <v>0.1757</v>
      </c>
      <c r="O24" s="58">
        <f t="shared" si="5"/>
        <v>0.1757</v>
      </c>
      <c r="P24" s="58">
        <f t="shared" si="6"/>
        <v>0</v>
      </c>
      <c r="Q24" s="21"/>
      <c r="R24" s="12"/>
      <c r="S24" s="12"/>
      <c r="T24" s="12"/>
      <c r="U24" s="12"/>
    </row>
    <row r="25" spans="1:21" s="15" customFormat="1" ht="15.75" x14ac:dyDescent="0.25">
      <c r="A25" s="168" t="s">
        <v>34</v>
      </c>
      <c r="B25" s="168">
        <v>0</v>
      </c>
      <c r="C25" s="239">
        <v>6.2296000000000005</v>
      </c>
      <c r="D25" s="239">
        <v>0</v>
      </c>
      <c r="E25" s="71">
        <f t="shared" si="2"/>
        <v>6.2296000000000005</v>
      </c>
      <c r="F25" s="71">
        <v>27.626000000000001</v>
      </c>
      <c r="G25" s="71">
        <f t="shared" si="3"/>
        <v>22.549771953956419</v>
      </c>
      <c r="H25" s="169">
        <v>1</v>
      </c>
      <c r="I25" s="54"/>
      <c r="J25" s="167" t="s">
        <v>34</v>
      </c>
      <c r="K25" s="115">
        <f t="shared" si="0"/>
        <v>1.5408904593639578E-2</v>
      </c>
      <c r="L25" s="115">
        <f t="shared" si="1"/>
        <v>0</v>
      </c>
      <c r="M25" s="58">
        <f t="shared" si="4"/>
        <v>1.5408904593639578E-2</v>
      </c>
      <c r="N25" s="58">
        <v>0.1862</v>
      </c>
      <c r="O25" s="58">
        <f t="shared" si="5"/>
        <v>0.20160890459363959</v>
      </c>
      <c r="P25" s="58">
        <f t="shared" si="6"/>
        <v>7.6429682630822162</v>
      </c>
      <c r="Q25" s="21"/>
      <c r="R25" s="12"/>
      <c r="S25" s="12"/>
      <c r="T25" s="12"/>
      <c r="U25" s="12"/>
    </row>
    <row r="26" spans="1:21" s="15" customFormat="1" ht="15.75" x14ac:dyDescent="0.25">
      <c r="A26" s="168" t="s">
        <v>35</v>
      </c>
      <c r="B26" s="168">
        <v>0</v>
      </c>
      <c r="C26" s="239">
        <v>0.98550000000000004</v>
      </c>
      <c r="D26" s="239">
        <v>0</v>
      </c>
      <c r="E26" s="71">
        <f t="shared" si="2"/>
        <v>0.98550000000000004</v>
      </c>
      <c r="F26" s="71">
        <v>25.7698</v>
      </c>
      <c r="G26" s="71">
        <f t="shared" si="3"/>
        <v>3.824243882373942</v>
      </c>
      <c r="H26" s="169">
        <v>1</v>
      </c>
      <c r="I26" s="54"/>
      <c r="J26" s="166" t="s">
        <v>35</v>
      </c>
      <c r="K26" s="115">
        <f t="shared" si="0"/>
        <v>2.4376325088339224E-3</v>
      </c>
      <c r="L26" s="115">
        <f t="shared" si="1"/>
        <v>0</v>
      </c>
      <c r="M26" s="58">
        <f t="shared" si="4"/>
        <v>2.4376325088339224E-3</v>
      </c>
      <c r="N26" s="58">
        <v>0.1454</v>
      </c>
      <c r="O26" s="58">
        <f t="shared" si="5"/>
        <v>0.14783763250883392</v>
      </c>
      <c r="P26" s="58">
        <f t="shared" si="6"/>
        <v>1.6488579176132732</v>
      </c>
      <c r="Q26" s="21"/>
      <c r="R26" s="12"/>
      <c r="S26" s="12"/>
      <c r="T26" s="12"/>
      <c r="U26" s="12"/>
    </row>
    <row r="27" spans="1:21" s="15" customFormat="1" ht="15.75" x14ac:dyDescent="0.25">
      <c r="A27" s="168" t="s">
        <v>36</v>
      </c>
      <c r="B27" s="168">
        <v>0</v>
      </c>
      <c r="C27" s="239">
        <v>0.23780000000000001</v>
      </c>
      <c r="D27" s="239">
        <v>0</v>
      </c>
      <c r="E27" s="71">
        <f t="shared" si="2"/>
        <v>0.23780000000000001</v>
      </c>
      <c r="F27" s="71">
        <v>21.034699999999997</v>
      </c>
      <c r="G27" s="71">
        <f t="shared" si="3"/>
        <v>1.1305129143748189</v>
      </c>
      <c r="H27" s="169">
        <v>1</v>
      </c>
      <c r="I27" s="54"/>
      <c r="J27" s="167" t="s">
        <v>36</v>
      </c>
      <c r="K27" s="115">
        <f t="shared" si="0"/>
        <v>5.8819787985865733E-4</v>
      </c>
      <c r="L27" s="115">
        <f t="shared" si="1"/>
        <v>0</v>
      </c>
      <c r="M27" s="58">
        <f t="shared" si="4"/>
        <v>5.8819787985865733E-4</v>
      </c>
      <c r="N27" s="58">
        <v>0.1169</v>
      </c>
      <c r="O27" s="58">
        <f t="shared" si="5"/>
        <v>0.11748819787985866</v>
      </c>
      <c r="P27" s="58">
        <f t="shared" si="6"/>
        <v>0.50064422680151932</v>
      </c>
      <c r="Q27" s="21"/>
      <c r="R27" s="12"/>
      <c r="S27" s="12"/>
      <c r="T27" s="12"/>
      <c r="U27" s="12"/>
    </row>
    <row r="28" spans="1:21" s="15" customFormat="1" ht="15.75" x14ac:dyDescent="0.25">
      <c r="A28" s="168" t="s">
        <v>37</v>
      </c>
      <c r="B28" s="168">
        <v>0</v>
      </c>
      <c r="C28" s="239">
        <v>4.3018000000000001</v>
      </c>
      <c r="D28" s="239">
        <v>0</v>
      </c>
      <c r="E28" s="71">
        <f t="shared" si="2"/>
        <v>4.3018000000000001</v>
      </c>
      <c r="F28" s="71">
        <v>19.528700000000001</v>
      </c>
      <c r="G28" s="71">
        <f t="shared" si="3"/>
        <v>22.028091987689912</v>
      </c>
      <c r="H28" s="169">
        <v>1</v>
      </c>
      <c r="I28" s="54"/>
      <c r="J28" s="166" t="s">
        <v>37</v>
      </c>
      <c r="K28" s="115">
        <f t="shared" si="0"/>
        <v>1.0640494699646645E-2</v>
      </c>
      <c r="L28" s="115">
        <f t="shared" si="1"/>
        <v>0</v>
      </c>
      <c r="M28" s="58">
        <f t="shared" si="4"/>
        <v>1.0640494699646645E-2</v>
      </c>
      <c r="N28" s="58">
        <v>0.1142</v>
      </c>
      <c r="O28" s="58">
        <f t="shared" si="5"/>
        <v>0.12484049469964664</v>
      </c>
      <c r="P28" s="58">
        <f t="shared" si="6"/>
        <v>8.5232718159653071</v>
      </c>
      <c r="Q28" s="21"/>
      <c r="R28" s="12"/>
      <c r="S28" s="12"/>
      <c r="T28" s="12"/>
      <c r="U28" s="12"/>
    </row>
    <row r="29" spans="1:21" s="15" customFormat="1" ht="15.75" x14ac:dyDescent="0.25">
      <c r="A29" s="168" t="s">
        <v>38</v>
      </c>
      <c r="B29" s="168">
        <v>0</v>
      </c>
      <c r="C29" s="239">
        <v>2.7299000000000002</v>
      </c>
      <c r="D29" s="239">
        <v>0</v>
      </c>
      <c r="E29" s="71">
        <f t="shared" si="2"/>
        <v>2.7299000000000002</v>
      </c>
      <c r="F29" s="71">
        <v>39.019600000000004</v>
      </c>
      <c r="G29" s="71">
        <f t="shared" si="3"/>
        <v>6.9962275369301574</v>
      </c>
      <c r="H29" s="169">
        <v>1</v>
      </c>
      <c r="I29" s="54"/>
      <c r="J29" s="169" t="s">
        <v>38</v>
      </c>
      <c r="K29" s="115">
        <f t="shared" si="0"/>
        <v>6.7524028268551245E-3</v>
      </c>
      <c r="L29" s="115">
        <f t="shared" si="1"/>
        <v>0</v>
      </c>
      <c r="M29" s="58">
        <f t="shared" si="4"/>
        <v>6.7524028268551245E-3</v>
      </c>
      <c r="N29" s="58">
        <v>0.24879999999999999</v>
      </c>
      <c r="O29" s="58">
        <f t="shared" si="5"/>
        <v>0.2555524028268551</v>
      </c>
      <c r="P29" s="58">
        <f t="shared" si="6"/>
        <v>2.642277181572851</v>
      </c>
      <c r="Q29" s="21"/>
      <c r="R29" s="12"/>
      <c r="S29" s="12"/>
      <c r="T29" s="12"/>
      <c r="U29" s="12"/>
    </row>
    <row r="30" spans="1:21" s="15" customFormat="1" ht="15.75" x14ac:dyDescent="0.25">
      <c r="A30" s="168" t="s">
        <v>39</v>
      </c>
      <c r="B30" s="168">
        <v>0</v>
      </c>
      <c r="C30" s="239">
        <v>0.80090000000000006</v>
      </c>
      <c r="D30" s="239">
        <v>0</v>
      </c>
      <c r="E30" s="71">
        <f t="shared" si="2"/>
        <v>0.80090000000000006</v>
      </c>
      <c r="F30" s="71">
        <v>11.364000000000001</v>
      </c>
      <c r="G30" s="71">
        <f t="shared" si="3"/>
        <v>7.047694473776839</v>
      </c>
      <c r="H30" s="169">
        <v>1</v>
      </c>
      <c r="I30" s="54"/>
      <c r="J30" s="168" t="s">
        <v>39</v>
      </c>
      <c r="K30" s="115">
        <f t="shared" si="0"/>
        <v>1.9810247349823324E-3</v>
      </c>
      <c r="L30" s="115">
        <f t="shared" si="1"/>
        <v>0</v>
      </c>
      <c r="M30" s="58">
        <f t="shared" si="4"/>
        <v>1.9810247349823324E-3</v>
      </c>
      <c r="N30" s="58">
        <v>6.7100000000000007E-2</v>
      </c>
      <c r="O30" s="58">
        <f t="shared" si="5"/>
        <v>6.9081024734982344E-2</v>
      </c>
      <c r="P30" s="58">
        <f t="shared" si="6"/>
        <v>2.8676829021894195</v>
      </c>
      <c r="Q30" s="21"/>
      <c r="R30" s="12"/>
      <c r="S30" s="12"/>
      <c r="T30" s="12"/>
      <c r="U30" s="12"/>
    </row>
    <row r="31" spans="1:21" s="15" customFormat="1" ht="15.75" x14ac:dyDescent="0.25">
      <c r="A31" s="168" t="s">
        <v>40</v>
      </c>
      <c r="B31" s="168">
        <v>0</v>
      </c>
      <c r="C31" s="239">
        <v>1.8344</v>
      </c>
      <c r="D31" s="239">
        <v>0</v>
      </c>
      <c r="E31" s="71">
        <f t="shared" si="2"/>
        <v>1.8344</v>
      </c>
      <c r="F31" s="71">
        <v>29.5563</v>
      </c>
      <c r="G31" s="71">
        <f t="shared" si="3"/>
        <v>6.2064602132201934</v>
      </c>
      <c r="H31" s="169">
        <v>1</v>
      </c>
      <c r="I31" s="54"/>
      <c r="J31" s="169" t="s">
        <v>40</v>
      </c>
      <c r="K31" s="115">
        <f t="shared" si="0"/>
        <v>4.5373851590106012E-3</v>
      </c>
      <c r="L31" s="115">
        <f t="shared" si="1"/>
        <v>0</v>
      </c>
      <c r="M31" s="58">
        <f t="shared" si="4"/>
        <v>4.5373851590106012E-3</v>
      </c>
      <c r="N31" s="58">
        <v>0.17419999999999999</v>
      </c>
      <c r="O31" s="58">
        <f t="shared" si="5"/>
        <v>0.17873738515901061</v>
      </c>
      <c r="P31" s="58">
        <f t="shared" si="6"/>
        <v>2.5385764455343214</v>
      </c>
      <c r="Q31" s="21"/>
      <c r="R31" s="12"/>
      <c r="S31" s="12"/>
      <c r="T31" s="12"/>
      <c r="U31" s="12"/>
    </row>
    <row r="32" spans="1:21" s="15" customFormat="1" ht="15.75" x14ac:dyDescent="0.25">
      <c r="A32" s="168" t="s">
        <v>41</v>
      </c>
      <c r="B32" s="168">
        <v>0</v>
      </c>
      <c r="C32" s="239">
        <v>0.81030000000000002</v>
      </c>
      <c r="D32" s="239">
        <v>0.37859999999999999</v>
      </c>
      <c r="E32" s="71">
        <f t="shared" si="2"/>
        <v>1.1889000000000001</v>
      </c>
      <c r="F32" s="71">
        <v>18.686700000000002</v>
      </c>
      <c r="G32" s="71">
        <f t="shared" si="3"/>
        <v>6.3622790540865957</v>
      </c>
      <c r="H32" s="169">
        <v>1</v>
      </c>
      <c r="I32" s="54"/>
      <c r="J32" s="168" t="s">
        <v>41</v>
      </c>
      <c r="K32" s="115">
        <f t="shared" si="0"/>
        <v>2.0042756183745584E-3</v>
      </c>
      <c r="L32" s="115">
        <f t="shared" si="1"/>
        <v>1.6053710247349825E-3</v>
      </c>
      <c r="M32" s="58">
        <f t="shared" si="4"/>
        <v>3.6096466431095407E-3</v>
      </c>
      <c r="N32" s="58">
        <v>0.11020000000000001</v>
      </c>
      <c r="O32" s="58">
        <f t="shared" si="5"/>
        <v>0.11380964664310955</v>
      </c>
      <c r="P32" s="58">
        <f t="shared" si="6"/>
        <v>3.1716526231109969</v>
      </c>
      <c r="Q32" s="21"/>
      <c r="R32" s="12"/>
      <c r="S32" s="12"/>
      <c r="T32" s="12"/>
      <c r="U32" s="12"/>
    </row>
    <row r="33" spans="1:21" s="15" customFormat="1" ht="15.75" x14ac:dyDescent="0.25">
      <c r="A33" s="168" t="s">
        <v>42</v>
      </c>
      <c r="B33" s="168">
        <v>0</v>
      </c>
      <c r="C33" s="239">
        <v>0.46700000000000003</v>
      </c>
      <c r="D33" s="239">
        <v>0</v>
      </c>
      <c r="E33" s="71">
        <f t="shared" si="2"/>
        <v>0.46700000000000003</v>
      </c>
      <c r="F33" s="71">
        <v>19.051600000000001</v>
      </c>
      <c r="G33" s="71">
        <f t="shared" si="3"/>
        <v>2.4512376913225138</v>
      </c>
      <c r="H33" s="169">
        <v>1</v>
      </c>
      <c r="I33" s="54"/>
      <c r="J33" s="169" t="s">
        <v>42</v>
      </c>
      <c r="K33" s="115">
        <f t="shared" si="0"/>
        <v>1.1551236749116609E-3</v>
      </c>
      <c r="L33" s="115">
        <f t="shared" si="1"/>
        <v>0</v>
      </c>
      <c r="M33" s="58">
        <f t="shared" si="4"/>
        <v>1.1551236749116609E-3</v>
      </c>
      <c r="N33" s="58">
        <v>9.8100000000000007E-2</v>
      </c>
      <c r="O33" s="58">
        <f t="shared" si="5"/>
        <v>9.9255123674911669E-2</v>
      </c>
      <c r="P33" s="58">
        <f t="shared" si="6"/>
        <v>1.1637924896401466</v>
      </c>
      <c r="Q33" s="21"/>
      <c r="R33" s="12"/>
      <c r="S33" s="12"/>
      <c r="T33" s="12"/>
      <c r="U33" s="12"/>
    </row>
    <row r="34" spans="1:21" s="15" customFormat="1" ht="15.75" x14ac:dyDescent="0.25">
      <c r="A34" s="168" t="s">
        <v>43</v>
      </c>
      <c r="B34" s="168">
        <v>0</v>
      </c>
      <c r="C34" s="239">
        <v>3.0926999999999998</v>
      </c>
      <c r="D34" s="239">
        <v>0</v>
      </c>
      <c r="E34" s="71">
        <f t="shared" si="2"/>
        <v>3.0926999999999998</v>
      </c>
      <c r="F34" s="71">
        <v>21.935600000000001</v>
      </c>
      <c r="G34" s="71">
        <f t="shared" si="3"/>
        <v>14.098998887652947</v>
      </c>
      <c r="H34" s="169">
        <v>1</v>
      </c>
      <c r="I34" s="54"/>
      <c r="J34" s="168" t="s">
        <v>43</v>
      </c>
      <c r="K34" s="115">
        <f t="shared" si="0"/>
        <v>7.649787985865724E-3</v>
      </c>
      <c r="L34" s="115">
        <f t="shared" si="1"/>
        <v>0</v>
      </c>
      <c r="M34" s="58">
        <f t="shared" si="4"/>
        <v>7.649787985865724E-3</v>
      </c>
      <c r="N34" s="58">
        <v>0.1017</v>
      </c>
      <c r="O34" s="58">
        <f t="shared" si="5"/>
        <v>0.10934978798586573</v>
      </c>
      <c r="P34" s="58">
        <f t="shared" si="6"/>
        <v>6.9957044515299067</v>
      </c>
      <c r="Q34" s="21"/>
      <c r="R34" s="12"/>
      <c r="S34" s="12"/>
      <c r="T34" s="12"/>
      <c r="U34" s="12"/>
    </row>
    <row r="35" spans="1:21" s="15" customFormat="1" ht="15.75" x14ac:dyDescent="0.25">
      <c r="A35" s="168" t="s">
        <v>44</v>
      </c>
      <c r="B35" s="168">
        <v>0</v>
      </c>
      <c r="C35" s="239">
        <v>0.44869999999999999</v>
      </c>
      <c r="D35" s="239">
        <v>0</v>
      </c>
      <c r="E35" s="71">
        <f t="shared" si="2"/>
        <v>0.44869999999999999</v>
      </c>
      <c r="F35" s="71">
        <v>28.362199999999998</v>
      </c>
      <c r="G35" s="71">
        <f t="shared" si="3"/>
        <v>1.5820352440924894</v>
      </c>
      <c r="H35" s="169">
        <v>1</v>
      </c>
      <c r="I35" s="54"/>
      <c r="J35" s="169" t="s">
        <v>44</v>
      </c>
      <c r="K35" s="115">
        <f t="shared" si="0"/>
        <v>1.1098586572438163E-3</v>
      </c>
      <c r="L35" s="115">
        <f t="shared" si="1"/>
        <v>0</v>
      </c>
      <c r="M35" s="58">
        <f t="shared" si="4"/>
        <v>1.1098586572438163E-3</v>
      </c>
      <c r="N35" s="58">
        <v>0.1598</v>
      </c>
      <c r="O35" s="58">
        <f t="shared" si="5"/>
        <v>0.1609098586572438</v>
      </c>
      <c r="P35" s="58">
        <f t="shared" si="6"/>
        <v>0.68973937737894653</v>
      </c>
      <c r="Q35" s="21"/>
      <c r="R35" s="12"/>
      <c r="S35" s="12"/>
      <c r="T35" s="12"/>
      <c r="U35" s="12"/>
    </row>
    <row r="36" spans="1:21" s="15" customFormat="1" ht="15.75" x14ac:dyDescent="0.25">
      <c r="A36" s="168" t="s">
        <v>45</v>
      </c>
      <c r="B36" s="168">
        <v>0</v>
      </c>
      <c r="C36" s="239">
        <v>0.98319999999999996</v>
      </c>
      <c r="D36" s="239">
        <v>0</v>
      </c>
      <c r="E36" s="71">
        <f t="shared" si="2"/>
        <v>0.98319999999999996</v>
      </c>
      <c r="F36" s="71">
        <v>20.189500000000002</v>
      </c>
      <c r="G36" s="71">
        <f t="shared" si="3"/>
        <v>4.8698580945540986</v>
      </c>
      <c r="H36" s="169">
        <v>1</v>
      </c>
      <c r="I36" s="54"/>
      <c r="J36" s="168" t="s">
        <v>45</v>
      </c>
      <c r="K36" s="115">
        <f t="shared" si="0"/>
        <v>2.4319434628975269E-3</v>
      </c>
      <c r="L36" s="115">
        <f t="shared" si="1"/>
        <v>0</v>
      </c>
      <c r="M36" s="58">
        <f t="shared" si="4"/>
        <v>2.4319434628975269E-3</v>
      </c>
      <c r="N36" s="58">
        <v>0.1008</v>
      </c>
      <c r="O36" s="58">
        <f t="shared" si="5"/>
        <v>0.10323194346289753</v>
      </c>
      <c r="P36" s="58">
        <f t="shared" si="6"/>
        <v>2.3558051716536643</v>
      </c>
      <c r="Q36" s="21"/>
      <c r="R36" s="12"/>
      <c r="S36" s="12"/>
      <c r="T36" s="12"/>
      <c r="U36" s="12"/>
    </row>
    <row r="37" spans="1:21" s="15" customFormat="1" ht="15.75" x14ac:dyDescent="0.25">
      <c r="A37" s="168" t="s">
        <v>46</v>
      </c>
      <c r="B37" s="168">
        <v>0</v>
      </c>
      <c r="C37" s="239">
        <v>8.3299999999999999E-2</v>
      </c>
      <c r="D37" s="239">
        <v>0</v>
      </c>
      <c r="E37" s="71">
        <f t="shared" si="2"/>
        <v>8.3299999999999999E-2</v>
      </c>
      <c r="F37" s="71">
        <v>12.36</v>
      </c>
      <c r="G37" s="71">
        <f t="shared" si="3"/>
        <v>0.67394822006472499</v>
      </c>
      <c r="H37" s="169">
        <v>1</v>
      </c>
      <c r="I37" s="54"/>
      <c r="J37" s="169" t="s">
        <v>46</v>
      </c>
      <c r="K37" s="115">
        <f t="shared" si="0"/>
        <v>2.0604240282685513E-4</v>
      </c>
      <c r="L37" s="115">
        <f t="shared" si="1"/>
        <v>0</v>
      </c>
      <c r="M37" s="58">
        <f t="shared" si="4"/>
        <v>2.0604240282685513E-4</v>
      </c>
      <c r="N37" s="58">
        <v>8.2400000000000001E-2</v>
      </c>
      <c r="O37" s="58">
        <f t="shared" si="5"/>
        <v>8.260604240282686E-2</v>
      </c>
      <c r="P37" s="58">
        <f t="shared" si="6"/>
        <v>0.24942776198149419</v>
      </c>
      <c r="Q37" s="21"/>
      <c r="R37" s="12"/>
      <c r="S37" s="12"/>
      <c r="T37" s="12"/>
      <c r="U37" s="12"/>
    </row>
    <row r="38" spans="1:21" s="15" customFormat="1" ht="15.75" x14ac:dyDescent="0.25">
      <c r="A38" s="168" t="s">
        <v>47</v>
      </c>
      <c r="B38" s="168">
        <v>0</v>
      </c>
      <c r="C38" s="239">
        <v>0.95960000000000001</v>
      </c>
      <c r="D38" s="239">
        <v>0</v>
      </c>
      <c r="E38" s="71">
        <f t="shared" si="2"/>
        <v>0.95960000000000001</v>
      </c>
      <c r="F38" s="71">
        <v>22.4602</v>
      </c>
      <c r="G38" s="71">
        <f t="shared" si="3"/>
        <v>4.2724463718043477</v>
      </c>
      <c r="H38" s="169">
        <v>1</v>
      </c>
      <c r="I38" s="54"/>
      <c r="J38" s="168" t="s">
        <v>47</v>
      </c>
      <c r="K38" s="115">
        <f t="shared" si="0"/>
        <v>2.37356890459364E-3</v>
      </c>
      <c r="L38" s="115">
        <f t="shared" si="1"/>
        <v>0</v>
      </c>
      <c r="M38" s="58">
        <f t="shared" si="4"/>
        <v>2.37356890459364E-3</v>
      </c>
      <c r="N38" s="58">
        <v>9.3399999999999997E-2</v>
      </c>
      <c r="O38" s="58">
        <f t="shared" si="5"/>
        <v>9.5773568904593639E-2</v>
      </c>
      <c r="P38" s="58">
        <f t="shared" si="6"/>
        <v>2.4783131000976986</v>
      </c>
      <c r="Q38" s="21"/>
      <c r="R38" s="12"/>
      <c r="S38" s="12"/>
      <c r="T38" s="12"/>
      <c r="U38" s="12"/>
    </row>
    <row r="39" spans="1:21" s="12" customFormat="1" ht="15.75" x14ac:dyDescent="0.25">
      <c r="A39" s="139"/>
      <c r="B39" s="30"/>
      <c r="C39" s="140"/>
      <c r="D39" s="140"/>
      <c r="E39" s="140"/>
      <c r="F39" s="140"/>
      <c r="G39" s="140"/>
      <c r="H39" s="140"/>
      <c r="I39" s="30"/>
      <c r="J39" s="140"/>
      <c r="K39" s="240"/>
      <c r="L39" s="240"/>
      <c r="M39" s="240"/>
      <c r="N39" s="240"/>
      <c r="O39" s="240"/>
      <c r="P39" s="240"/>
      <c r="Q39" s="33"/>
    </row>
    <row r="40" spans="1:21" s="12" customFormat="1" ht="15.75" x14ac:dyDescent="0.25">
      <c r="A40" s="139"/>
      <c r="B40" s="140"/>
      <c r="C40" s="140"/>
      <c r="D40" s="140"/>
      <c r="E40" s="140"/>
      <c r="F40" s="140"/>
      <c r="G40" s="30"/>
      <c r="H40" s="140"/>
      <c r="I40" s="30"/>
      <c r="J40" s="140"/>
      <c r="K40" s="240"/>
      <c r="L40" s="240"/>
      <c r="M40" s="240"/>
      <c r="N40" s="240"/>
      <c r="O40" s="240"/>
      <c r="P40" s="240"/>
      <c r="Q40" s="33"/>
    </row>
    <row r="41" spans="1:21" s="12" customFormat="1" ht="15.75" x14ac:dyDescent="0.25">
      <c r="D41" s="30"/>
      <c r="E41" s="30"/>
      <c r="F41" s="30"/>
      <c r="G41" s="30"/>
      <c r="H41" s="30"/>
      <c r="I41" s="30"/>
      <c r="K41" s="21"/>
      <c r="L41" s="21"/>
      <c r="M41" s="21"/>
      <c r="N41" s="21"/>
      <c r="O41" s="21"/>
      <c r="P41" s="21"/>
    </row>
    <row r="42" spans="1:21" s="12" customFormat="1" ht="15.75" x14ac:dyDescent="0.25">
      <c r="D42" s="30"/>
      <c r="E42" s="30"/>
      <c r="F42" s="30"/>
      <c r="G42" s="30"/>
      <c r="H42" s="30"/>
      <c r="I42" s="30"/>
      <c r="K42" s="21"/>
      <c r="L42" s="21"/>
      <c r="M42" s="21"/>
      <c r="N42" s="21"/>
      <c r="O42" s="21"/>
      <c r="P42" s="21"/>
    </row>
    <row r="43" spans="1:21" s="15" customFormat="1" x14ac:dyDescent="0.25">
      <c r="H43" s="12"/>
      <c r="I43" s="12"/>
      <c r="J43" s="12"/>
      <c r="K43" s="21"/>
      <c r="L43" s="21"/>
      <c r="M43" s="21"/>
      <c r="N43" s="21"/>
      <c r="O43" s="21"/>
      <c r="P43" s="21"/>
      <c r="Q43" s="12"/>
      <c r="R43" s="12"/>
      <c r="S43" s="12"/>
      <c r="T43" s="12"/>
      <c r="U43" s="12"/>
    </row>
    <row r="44" spans="1:21" s="15" customFormat="1" ht="15.75" x14ac:dyDescent="0.25">
      <c r="B44" s="156"/>
      <c r="C44" s="70"/>
      <c r="D44" s="157"/>
      <c r="E44" s="157"/>
      <c r="F44" s="157"/>
      <c r="H44" s="12"/>
      <c r="I44" s="12"/>
      <c r="J44" s="12"/>
      <c r="K44" s="21"/>
      <c r="L44" s="21"/>
      <c r="M44" s="21"/>
      <c r="N44" s="21"/>
      <c r="O44" s="21"/>
      <c r="P44" s="21"/>
      <c r="Q44" s="12"/>
      <c r="R44" s="12"/>
      <c r="S44" s="12"/>
      <c r="T44" s="12"/>
      <c r="U44" s="12"/>
    </row>
    <row r="45" spans="1:21" s="15" customFormat="1" ht="15.75" x14ac:dyDescent="0.25">
      <c r="A45" s="70"/>
      <c r="B45" s="156"/>
      <c r="C45" s="70"/>
      <c r="D45" s="157"/>
      <c r="E45" s="157"/>
      <c r="F45" s="157"/>
      <c r="H45" s="12"/>
      <c r="I45" s="12"/>
      <c r="J45" s="12"/>
      <c r="K45" s="21"/>
      <c r="L45" s="21"/>
      <c r="M45" s="21"/>
      <c r="N45" s="21"/>
      <c r="O45" s="21"/>
      <c r="P45" s="21"/>
      <c r="Q45" s="12"/>
      <c r="R45" s="12"/>
      <c r="S45" s="12"/>
      <c r="T45" s="12"/>
      <c r="U45" s="12"/>
    </row>
    <row r="46" spans="1:21" ht="15.75" x14ac:dyDescent="0.25">
      <c r="A46" s="70" t="s">
        <v>54</v>
      </c>
      <c r="B46" s="156"/>
      <c r="C46" s="70"/>
      <c r="D46" s="155"/>
      <c r="E46" s="155"/>
      <c r="F46" s="155"/>
    </row>
    <row r="47" spans="1:21" ht="15.75" x14ac:dyDescent="0.25">
      <c r="B47" s="94"/>
      <c r="C47" s="112"/>
      <c r="D47" s="155"/>
      <c r="E47" s="155"/>
      <c r="F47" s="155"/>
    </row>
    <row r="48" spans="1:21" ht="15.75" x14ac:dyDescent="0.25">
      <c r="A48" s="77" t="s">
        <v>207</v>
      </c>
      <c r="B48" s="155"/>
      <c r="C48" s="155"/>
      <c r="D48" s="155"/>
      <c r="E48" s="155"/>
      <c r="F48" s="155"/>
    </row>
    <row r="49" spans="1:8" ht="15.75" x14ac:dyDescent="0.25">
      <c r="A49" s="94" t="s">
        <v>202</v>
      </c>
      <c r="B49" s="112"/>
      <c r="C49" s="112"/>
      <c r="D49" s="155"/>
      <c r="E49" s="155"/>
      <c r="F49" s="155"/>
    </row>
    <row r="50" spans="1:8" ht="15.75" x14ac:dyDescent="0.25">
      <c r="A50" s="30" t="s">
        <v>307</v>
      </c>
      <c r="B50" s="106"/>
      <c r="C50" s="60"/>
    </row>
    <row r="52" spans="1:8" ht="15.75" x14ac:dyDescent="0.25">
      <c r="A52" s="70" t="s">
        <v>180</v>
      </c>
      <c r="B52" s="70" t="s">
        <v>63</v>
      </c>
      <c r="C52" s="146"/>
      <c r="D52" s="70" t="s">
        <v>179</v>
      </c>
      <c r="E52" s="112" t="s">
        <v>137</v>
      </c>
      <c r="F52" s="155"/>
      <c r="H52" s="145"/>
    </row>
    <row r="53" spans="1:8" ht="15.75" x14ac:dyDescent="0.25">
      <c r="A53" s="70">
        <v>1</v>
      </c>
      <c r="B53" s="153">
        <v>8.4999999999999995E-4</v>
      </c>
      <c r="C53" s="146"/>
      <c r="D53" s="70">
        <v>1</v>
      </c>
      <c r="E53" s="112">
        <v>6.9999999999999999E-4</v>
      </c>
      <c r="F53" s="155"/>
      <c r="H53" s="145"/>
    </row>
    <row r="54" spans="1:8" ht="15.75" x14ac:dyDescent="0.25">
      <c r="A54" s="70">
        <v>2</v>
      </c>
      <c r="B54" s="153">
        <v>8.0000000000000004E-4</v>
      </c>
      <c r="C54" s="146"/>
      <c r="D54" s="70">
        <v>2</v>
      </c>
      <c r="E54" s="112">
        <v>1.1999999999999999E-3</v>
      </c>
      <c r="F54" s="155"/>
      <c r="H54" s="145"/>
    </row>
    <row r="55" spans="1:8" ht="15.75" x14ac:dyDescent="0.25">
      <c r="A55" s="70">
        <v>3</v>
      </c>
      <c r="B55" s="153">
        <v>6.9999999999999999E-4</v>
      </c>
      <c r="C55" s="146"/>
      <c r="D55" s="70">
        <v>3</v>
      </c>
      <c r="E55" s="112">
        <v>1.5E-3</v>
      </c>
      <c r="F55" s="155"/>
      <c r="H55" s="145"/>
    </row>
    <row r="56" spans="1:8" ht="15.75" x14ac:dyDescent="0.25">
      <c r="A56" s="70">
        <v>4</v>
      </c>
      <c r="B56" s="153">
        <v>9.5E-4</v>
      </c>
      <c r="C56" s="146"/>
      <c r="D56" s="70">
        <v>4</v>
      </c>
      <c r="E56" s="112">
        <v>8.9999999999999998E-4</v>
      </c>
      <c r="F56" s="155"/>
      <c r="H56" s="145"/>
    </row>
    <row r="57" spans="1:8" ht="15.75" x14ac:dyDescent="0.25">
      <c r="A57" s="70">
        <v>5</v>
      </c>
      <c r="B57" s="153">
        <v>6.4999999999999997E-4</v>
      </c>
      <c r="C57" s="146"/>
      <c r="D57" s="70">
        <v>5</v>
      </c>
      <c r="E57" s="112">
        <v>8.9999999999999998E-4</v>
      </c>
      <c r="F57" s="155"/>
      <c r="H57" s="145"/>
    </row>
    <row r="58" spans="1:8" ht="15.75" x14ac:dyDescent="0.25">
      <c r="A58" s="70">
        <v>6</v>
      </c>
      <c r="B58" s="153">
        <v>6.8999999999999997E-4</v>
      </c>
      <c r="C58" s="146"/>
      <c r="D58" s="70">
        <v>6</v>
      </c>
      <c r="E58" s="112">
        <v>1.1999999999999999E-3</v>
      </c>
      <c r="F58" s="155"/>
      <c r="H58" s="145"/>
    </row>
    <row r="59" spans="1:8" ht="15.75" x14ac:dyDescent="0.25">
      <c r="A59" s="70">
        <v>7</v>
      </c>
      <c r="B59" s="153">
        <v>6.4000000000000005E-4</v>
      </c>
      <c r="C59" s="146"/>
      <c r="D59" s="70">
        <v>7</v>
      </c>
      <c r="E59" s="112">
        <v>1.4E-3</v>
      </c>
      <c r="F59" s="155"/>
      <c r="H59" s="145"/>
    </row>
    <row r="60" spans="1:8" ht="15.75" x14ac:dyDescent="0.25">
      <c r="A60" s="70">
        <v>8</v>
      </c>
      <c r="B60" s="153">
        <v>7.1000000000000002E-4</v>
      </c>
      <c r="C60" s="146"/>
      <c r="D60" s="70">
        <v>8</v>
      </c>
      <c r="E60" s="112">
        <v>1.1000000000000001E-3</v>
      </c>
      <c r="F60" s="155"/>
      <c r="H60" s="145"/>
    </row>
    <row r="61" spans="1:8" ht="15.75" x14ac:dyDescent="0.25">
      <c r="A61" s="70">
        <v>9</v>
      </c>
      <c r="B61" s="153">
        <v>6.7000000000000002E-4</v>
      </c>
      <c r="C61" s="146"/>
      <c r="D61" s="70">
        <v>9</v>
      </c>
      <c r="E61" s="112">
        <v>1.2999999999999999E-3</v>
      </c>
      <c r="F61" s="155"/>
      <c r="H61" s="145"/>
    </row>
    <row r="62" spans="1:8" ht="15.75" x14ac:dyDescent="0.25">
      <c r="A62" s="70">
        <v>10</v>
      </c>
      <c r="B62" s="153">
        <v>6.9999999999999999E-4</v>
      </c>
      <c r="C62" s="146"/>
      <c r="D62" s="70">
        <v>10</v>
      </c>
      <c r="E62" s="112">
        <v>1.2999999999999999E-3</v>
      </c>
      <c r="F62" s="155"/>
      <c r="H62" s="145"/>
    </row>
    <row r="63" spans="1:8" ht="15.75" x14ac:dyDescent="0.25">
      <c r="A63" s="70">
        <v>11</v>
      </c>
      <c r="B63" s="153">
        <v>7.1000000000000002E-4</v>
      </c>
      <c r="C63" s="146"/>
      <c r="D63" s="70">
        <v>11</v>
      </c>
      <c r="E63" s="112">
        <v>1.1999999999999999E-3</v>
      </c>
      <c r="F63" s="155"/>
      <c r="H63" s="145"/>
    </row>
    <row r="64" spans="1:8" ht="15.75" x14ac:dyDescent="0.25">
      <c r="A64" s="70">
        <v>12</v>
      </c>
      <c r="B64" s="153">
        <v>6.4000000000000005E-4</v>
      </c>
      <c r="C64" s="146"/>
      <c r="D64" s="70">
        <v>12</v>
      </c>
      <c r="E64" s="112">
        <v>1.1000000000000001E-3</v>
      </c>
      <c r="F64" s="155"/>
      <c r="H64" s="145"/>
    </row>
    <row r="65" spans="1:8" ht="15.75" x14ac:dyDescent="0.25">
      <c r="A65" s="70">
        <v>13</v>
      </c>
      <c r="B65" s="153">
        <v>5.9000000000000003E-4</v>
      </c>
      <c r="C65" s="146"/>
      <c r="D65" s="70">
        <v>13</v>
      </c>
      <c r="E65" s="112">
        <v>1.5E-3</v>
      </c>
      <c r="F65" s="155"/>
      <c r="H65" s="145"/>
    </row>
    <row r="66" spans="1:8" ht="15.75" x14ac:dyDescent="0.25">
      <c r="A66" s="70">
        <v>14</v>
      </c>
      <c r="B66" s="153">
        <v>5.9000000000000003E-4</v>
      </c>
      <c r="C66" s="146"/>
      <c r="D66" s="70">
        <v>14</v>
      </c>
      <c r="E66" s="112">
        <v>8.9999999999999998E-4</v>
      </c>
      <c r="F66" s="155"/>
      <c r="H66" s="145"/>
    </row>
    <row r="67" spans="1:8" ht="15.75" x14ac:dyDescent="0.25">
      <c r="A67" s="70">
        <v>15</v>
      </c>
      <c r="B67" s="153">
        <v>6.3000000000000003E-4</v>
      </c>
      <c r="C67" s="146"/>
      <c r="D67" s="70">
        <v>15</v>
      </c>
      <c r="E67" s="112">
        <v>8.9999999999999998E-4</v>
      </c>
      <c r="F67" s="155"/>
      <c r="H67" s="145"/>
    </row>
    <row r="68" spans="1:8" ht="15.75" x14ac:dyDescent="0.25">
      <c r="A68" s="70">
        <v>16</v>
      </c>
      <c r="B68" s="153">
        <v>6.4000000000000005E-4</v>
      </c>
      <c r="C68" s="146"/>
      <c r="D68" s="70">
        <v>16</v>
      </c>
      <c r="E68" s="112">
        <v>1E-3</v>
      </c>
      <c r="F68" s="155"/>
      <c r="H68" s="145"/>
    </row>
    <row r="69" spans="1:8" ht="15.75" x14ac:dyDescent="0.25">
      <c r="A69" s="70">
        <v>17</v>
      </c>
      <c r="B69" s="153">
        <v>6.9999999999999999E-4</v>
      </c>
      <c r="C69" s="146"/>
      <c r="D69" s="70">
        <v>17</v>
      </c>
      <c r="E69" s="112">
        <v>1.5E-3</v>
      </c>
      <c r="F69" s="155"/>
      <c r="H69" s="145"/>
    </row>
    <row r="70" spans="1:8" ht="15.75" x14ac:dyDescent="0.25">
      <c r="A70" s="70">
        <v>18</v>
      </c>
      <c r="B70" s="153">
        <v>7.2999999999999996E-4</v>
      </c>
      <c r="C70" s="146"/>
      <c r="D70" s="70">
        <v>18</v>
      </c>
      <c r="E70" s="112">
        <v>1.8E-3</v>
      </c>
      <c r="F70" s="155"/>
      <c r="H70" s="145"/>
    </row>
    <row r="71" spans="1:8" ht="15.75" x14ac:dyDescent="0.25">
      <c r="A71" s="70">
        <v>19</v>
      </c>
      <c r="B71" s="153">
        <v>5.9000000000000003E-4</v>
      </c>
      <c r="C71" s="146"/>
      <c r="D71" s="70">
        <v>19</v>
      </c>
      <c r="E71" s="112">
        <v>8.9999999999999998E-4</v>
      </c>
      <c r="F71" s="155"/>
      <c r="H71" s="145"/>
    </row>
    <row r="72" spans="1:8" ht="15.75" x14ac:dyDescent="0.25">
      <c r="A72" s="70">
        <v>20</v>
      </c>
      <c r="B72" s="154">
        <v>6.9999999999999999E-4</v>
      </c>
      <c r="C72" s="146"/>
      <c r="D72" s="70">
        <v>20</v>
      </c>
      <c r="E72" s="112">
        <v>1E-3</v>
      </c>
      <c r="F72" s="155"/>
      <c r="H72" s="145"/>
    </row>
    <row r="73" spans="1:8" ht="15.75" x14ac:dyDescent="0.25">
      <c r="A73" s="70">
        <v>21</v>
      </c>
      <c r="B73" s="154">
        <v>5.5000000000000003E-4</v>
      </c>
      <c r="C73" s="147"/>
      <c r="D73" s="70">
        <v>21</v>
      </c>
      <c r="E73" s="112">
        <v>1.4E-3</v>
      </c>
      <c r="F73" s="155"/>
      <c r="H73" s="145"/>
    </row>
    <row r="74" spans="1:8" ht="15.75" x14ac:dyDescent="0.25">
      <c r="A74" s="70">
        <v>22</v>
      </c>
      <c r="B74" s="154">
        <v>5.9999999999999995E-4</v>
      </c>
      <c r="C74" s="147"/>
      <c r="D74" s="70">
        <v>22</v>
      </c>
      <c r="E74" s="112">
        <v>1.9E-3</v>
      </c>
      <c r="F74" s="155"/>
      <c r="H74" s="145"/>
    </row>
    <row r="75" spans="1:8" ht="15.75" x14ac:dyDescent="0.25">
      <c r="A75" s="70">
        <v>23</v>
      </c>
      <c r="B75" s="154">
        <v>5.4000000000000001E-4</v>
      </c>
      <c r="C75" s="147"/>
      <c r="D75" s="70">
        <v>23</v>
      </c>
      <c r="E75" s="112">
        <v>1.4E-3</v>
      </c>
      <c r="F75" s="155"/>
      <c r="H75" s="145"/>
    </row>
    <row r="76" spans="1:8" ht="15.75" x14ac:dyDescent="0.25">
      <c r="A76" s="70">
        <v>24</v>
      </c>
      <c r="B76" s="154">
        <v>5.9999999999999995E-4</v>
      </c>
      <c r="C76" s="147"/>
      <c r="D76" s="70">
        <v>24</v>
      </c>
      <c r="E76" s="112">
        <v>1.5E-3</v>
      </c>
      <c r="F76" s="155"/>
      <c r="H76" s="145"/>
    </row>
    <row r="77" spans="1:8" ht="15.75" x14ac:dyDescent="0.25">
      <c r="A77" s="70">
        <v>25</v>
      </c>
      <c r="B77" s="154">
        <v>6.9999999999999999E-4</v>
      </c>
      <c r="C77" s="147"/>
      <c r="D77" s="70">
        <v>25</v>
      </c>
      <c r="E77" s="112">
        <v>1E-3</v>
      </c>
      <c r="F77" s="155"/>
      <c r="H77" s="145"/>
    </row>
    <row r="78" spans="1:8" ht="15.75" x14ac:dyDescent="0.25">
      <c r="A78" s="70">
        <v>26</v>
      </c>
      <c r="B78" s="154">
        <v>8.4999999999999995E-4</v>
      </c>
      <c r="C78" s="147"/>
      <c r="D78" s="70">
        <v>26</v>
      </c>
      <c r="E78" s="61">
        <v>1.5E-3</v>
      </c>
      <c r="F78" s="155"/>
      <c r="H78" s="145"/>
    </row>
    <row r="79" spans="1:8" ht="15.75" x14ac:dyDescent="0.25">
      <c r="A79" s="70">
        <v>27</v>
      </c>
      <c r="B79" s="154">
        <v>6.4999999999999997E-4</v>
      </c>
      <c r="C79" s="147"/>
      <c r="D79" s="70">
        <v>27</v>
      </c>
      <c r="E79" s="61">
        <v>1.8E-3</v>
      </c>
      <c r="F79" s="155"/>
      <c r="H79" s="145"/>
    </row>
    <row r="80" spans="1:8" ht="15.75" x14ac:dyDescent="0.25">
      <c r="A80" s="70">
        <v>28</v>
      </c>
      <c r="B80" s="154">
        <v>8.0000000000000004E-4</v>
      </c>
      <c r="C80" s="147"/>
      <c r="D80" s="70">
        <v>28</v>
      </c>
      <c r="E80" s="61">
        <v>1.2999999999999999E-3</v>
      </c>
      <c r="F80" s="155"/>
      <c r="H80" s="145"/>
    </row>
    <row r="81" spans="1:8" ht="15.75" x14ac:dyDescent="0.25">
      <c r="A81" s="70">
        <v>29</v>
      </c>
      <c r="B81" s="154">
        <v>9.5E-4</v>
      </c>
      <c r="C81" s="147"/>
      <c r="D81" s="70">
        <v>29</v>
      </c>
      <c r="E81" s="61">
        <v>1.2999999999999999E-3</v>
      </c>
      <c r="F81" s="155"/>
      <c r="H81" s="145"/>
    </row>
    <row r="82" spans="1:8" ht="15.75" x14ac:dyDescent="0.25">
      <c r="A82" s="70">
        <v>30</v>
      </c>
      <c r="B82" s="154">
        <v>6.4000000000000005E-4</v>
      </c>
      <c r="C82" s="147"/>
      <c r="D82" s="70">
        <v>30</v>
      </c>
      <c r="E82" s="61">
        <v>8.9999999999999998E-4</v>
      </c>
      <c r="F82" s="155"/>
    </row>
    <row r="83" spans="1:8" ht="15.75" x14ac:dyDescent="0.25">
      <c r="A83" s="112" t="s">
        <v>57</v>
      </c>
      <c r="B83" s="63">
        <f>AVERAGE(B53:B82)</f>
        <v>6.9200000000000002E-4</v>
      </c>
      <c r="C83" s="147"/>
      <c r="D83" s="112" t="s">
        <v>57</v>
      </c>
      <c r="E83" s="63">
        <f>AVERAGE(E53:E82)</f>
        <v>1.2433333333333335E-3</v>
      </c>
      <c r="F83" s="155"/>
    </row>
    <row r="84" spans="1:8" ht="15.75" x14ac:dyDescent="0.25">
      <c r="A84" s="112" t="s">
        <v>58</v>
      </c>
      <c r="B84" s="61">
        <f>STDEV(B53:B82)</f>
        <v>1.0486115614928873E-4</v>
      </c>
      <c r="C84" s="147"/>
      <c r="D84" s="112" t="s">
        <v>58</v>
      </c>
      <c r="E84" s="61">
        <f>STDEV(E53:E82)</f>
        <v>3.0477049967354841E-4</v>
      </c>
      <c r="F84" s="155"/>
    </row>
  </sheetData>
  <pageMargins left="0.70866141732283472" right="0.2" top="0.74803149606299213" bottom="0.74803149606299213" header="0.31496062992125984" footer="0.31496062992125984"/>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zoomScale="106" zoomScaleNormal="106" workbookViewId="0"/>
  </sheetViews>
  <sheetFormatPr baseColWidth="10" defaultRowHeight="15" x14ac:dyDescent="0.25"/>
  <cols>
    <col min="2" max="7" width="11.5703125" bestFit="1" customWidth="1"/>
    <col min="8" max="8" width="14" style="104" bestFit="1" customWidth="1"/>
    <col min="11" max="16" width="11.42578125" style="114"/>
  </cols>
  <sheetData>
    <row r="1" spans="1:16" ht="15.75" x14ac:dyDescent="0.25">
      <c r="A1" s="72" t="s">
        <v>5</v>
      </c>
      <c r="B1" s="92"/>
      <c r="C1" s="59"/>
      <c r="D1" s="59"/>
      <c r="E1" s="59"/>
      <c r="F1" s="59"/>
      <c r="G1" s="59"/>
    </row>
    <row r="2" spans="1:16" ht="15.75" x14ac:dyDescent="0.25">
      <c r="A2" s="72" t="s">
        <v>65</v>
      </c>
      <c r="B2" s="59"/>
      <c r="C2" s="59"/>
      <c r="D2" s="59"/>
      <c r="E2" s="59"/>
      <c r="F2" s="59"/>
      <c r="G2" s="59"/>
    </row>
    <row r="3" spans="1:16" ht="15.75" x14ac:dyDescent="0.25">
      <c r="A3" s="195" t="s">
        <v>210</v>
      </c>
      <c r="B3" s="62"/>
      <c r="C3" s="59"/>
      <c r="D3" s="59"/>
      <c r="E3" s="59"/>
      <c r="F3" s="59"/>
      <c r="G3" s="59"/>
    </row>
    <row r="4" spans="1:16" ht="15.75" x14ac:dyDescent="0.25">
      <c r="A4" s="72" t="s">
        <v>130</v>
      </c>
      <c r="B4" s="92"/>
      <c r="C4" s="59"/>
      <c r="D4" s="59"/>
      <c r="E4" s="59"/>
      <c r="F4" s="59"/>
      <c r="G4" s="59"/>
    </row>
    <row r="5" spans="1:16" ht="15.75" x14ac:dyDescent="0.25">
      <c r="A5" s="59"/>
      <c r="B5" s="59"/>
      <c r="C5" s="59"/>
      <c r="D5" s="59" t="s">
        <v>178</v>
      </c>
      <c r="E5" s="59"/>
      <c r="F5" s="59"/>
      <c r="G5" s="59"/>
    </row>
    <row r="6" spans="1:16" ht="15.75" x14ac:dyDescent="0.25">
      <c r="A6" s="59"/>
      <c r="B6" s="62"/>
      <c r="C6" s="62"/>
      <c r="D6" s="62"/>
      <c r="E6" s="62" t="s">
        <v>134</v>
      </c>
      <c r="F6" s="62"/>
      <c r="G6" s="62"/>
      <c r="J6" s="90" t="s">
        <v>133</v>
      </c>
    </row>
    <row r="7" spans="1:16" ht="15.75" x14ac:dyDescent="0.25">
      <c r="A7" s="75"/>
      <c r="C7" s="251"/>
      <c r="D7" s="252"/>
      <c r="E7" s="76"/>
      <c r="F7" s="76"/>
      <c r="G7" s="76"/>
      <c r="H7" s="105"/>
    </row>
    <row r="8" spans="1:16" ht="15.75" x14ac:dyDescent="0.25">
      <c r="A8" s="162" t="s">
        <v>12</v>
      </c>
      <c r="B8" s="93" t="s">
        <v>208</v>
      </c>
      <c r="C8" s="56" t="s">
        <v>17</v>
      </c>
      <c r="D8" s="162" t="s">
        <v>49</v>
      </c>
      <c r="E8" s="56" t="s">
        <v>15</v>
      </c>
      <c r="F8" s="56" t="s">
        <v>50</v>
      </c>
      <c r="G8" s="158" t="s">
        <v>51</v>
      </c>
      <c r="H8" s="158" t="s">
        <v>195</v>
      </c>
      <c r="I8" s="54"/>
      <c r="J8" s="54" t="s">
        <v>12</v>
      </c>
      <c r="K8" s="188" t="s">
        <v>17</v>
      </c>
      <c r="L8" s="58" t="s">
        <v>49</v>
      </c>
      <c r="M8" s="188" t="s">
        <v>15</v>
      </c>
      <c r="N8" s="188" t="s">
        <v>173</v>
      </c>
      <c r="O8" s="188" t="s">
        <v>186</v>
      </c>
      <c r="P8" s="61" t="s">
        <v>211</v>
      </c>
    </row>
    <row r="9" spans="1:16" ht="15.75" x14ac:dyDescent="0.25">
      <c r="A9" s="162" t="s">
        <v>18</v>
      </c>
      <c r="B9" s="162">
        <v>0</v>
      </c>
      <c r="C9" s="162">
        <v>0</v>
      </c>
      <c r="D9" s="162">
        <v>1.895</v>
      </c>
      <c r="E9" s="162">
        <f>+C9+D9</f>
        <v>1.895</v>
      </c>
      <c r="F9" s="162">
        <v>20.91</v>
      </c>
      <c r="G9" s="71">
        <f>+(E9*100)/F9</f>
        <v>9.0626494500239119</v>
      </c>
      <c r="H9" s="136">
        <v>1</v>
      </c>
      <c r="I9" s="54"/>
      <c r="J9" s="163" t="s">
        <v>18</v>
      </c>
      <c r="K9" s="115">
        <v>0</v>
      </c>
      <c r="L9" s="115">
        <f t="shared" ref="L9:L38" si="0">+(D9*0.0012)/0.95</f>
        <v>2.3936842105263161E-3</v>
      </c>
      <c r="M9" s="58">
        <f>+L9+K9</f>
        <v>2.3936842105263161E-3</v>
      </c>
      <c r="N9" s="107">
        <v>3.6400000000000002E-2</v>
      </c>
      <c r="O9" s="115">
        <f>+N9+M9</f>
        <v>3.879368421052632E-2</v>
      </c>
      <c r="P9" s="65">
        <f>(M9*100)/O9</f>
        <v>6.1702935909263585</v>
      </c>
    </row>
    <row r="10" spans="1:16" ht="15.75" x14ac:dyDescent="0.25">
      <c r="A10" s="162" t="s">
        <v>19</v>
      </c>
      <c r="B10" s="162">
        <v>0</v>
      </c>
      <c r="C10" s="162">
        <v>0</v>
      </c>
      <c r="D10" s="162">
        <v>0.63900000000000001</v>
      </c>
      <c r="E10" s="162">
        <f t="shared" ref="E10:E38" si="1">+C10+D10</f>
        <v>0.63900000000000001</v>
      </c>
      <c r="F10" s="162">
        <v>22.43</v>
      </c>
      <c r="G10" s="71">
        <f t="shared" ref="G10:G38" si="2">+(E10*100)/F10</f>
        <v>2.8488631297369595</v>
      </c>
      <c r="H10" s="136">
        <v>1</v>
      </c>
      <c r="I10" s="54"/>
      <c r="J10" s="162" t="s">
        <v>19</v>
      </c>
      <c r="K10" s="115">
        <v>0</v>
      </c>
      <c r="L10" s="115">
        <f t="shared" si="0"/>
        <v>8.071578947368421E-4</v>
      </c>
      <c r="M10" s="58">
        <f t="shared" ref="M10:M38" si="3">+L10+K10</f>
        <v>8.071578947368421E-4</v>
      </c>
      <c r="N10" s="107">
        <v>4.8599999999999997E-2</v>
      </c>
      <c r="O10" s="115">
        <f t="shared" ref="O10:O38" si="4">+N10+M10</f>
        <v>4.940715789473684E-2</v>
      </c>
      <c r="P10" s="65">
        <f t="shared" ref="P10:P38" si="5">(M10*100)/O10</f>
        <v>1.6336861481822367</v>
      </c>
    </row>
    <row r="11" spans="1:16" ht="15.75" x14ac:dyDescent="0.25">
      <c r="A11" s="162" t="s">
        <v>20</v>
      </c>
      <c r="B11" s="162">
        <v>0</v>
      </c>
      <c r="C11" s="162">
        <v>0</v>
      </c>
      <c r="D11" s="162">
        <v>0</v>
      </c>
      <c r="E11" s="162">
        <f t="shared" si="1"/>
        <v>0</v>
      </c>
      <c r="F11" s="162">
        <v>26.95</v>
      </c>
      <c r="G11" s="71">
        <f t="shared" si="2"/>
        <v>0</v>
      </c>
      <c r="H11" s="136">
        <v>0</v>
      </c>
      <c r="I11" s="54"/>
      <c r="J11" s="163" t="s">
        <v>20</v>
      </c>
      <c r="K11" s="115">
        <v>0</v>
      </c>
      <c r="L11" s="115">
        <f t="shared" si="0"/>
        <v>0</v>
      </c>
      <c r="M11" s="58">
        <f t="shared" si="3"/>
        <v>0</v>
      </c>
      <c r="N11" s="107">
        <v>3.8199999999999998E-2</v>
      </c>
      <c r="O11" s="115">
        <f t="shared" si="4"/>
        <v>3.8199999999999998E-2</v>
      </c>
      <c r="P11" s="65">
        <f t="shared" si="5"/>
        <v>0</v>
      </c>
    </row>
    <row r="12" spans="1:16" ht="15.75" x14ac:dyDescent="0.25">
      <c r="A12" s="162" t="s">
        <v>21</v>
      </c>
      <c r="B12" s="162">
        <v>0</v>
      </c>
      <c r="C12" s="162">
        <v>0</v>
      </c>
      <c r="D12" s="162">
        <v>0</v>
      </c>
      <c r="E12" s="162">
        <f t="shared" si="1"/>
        <v>0</v>
      </c>
      <c r="F12" s="162">
        <v>24.16</v>
      </c>
      <c r="G12" s="71">
        <f t="shared" si="2"/>
        <v>0</v>
      </c>
      <c r="H12" s="136">
        <v>0</v>
      </c>
      <c r="I12" s="54"/>
      <c r="J12" s="162" t="s">
        <v>21</v>
      </c>
      <c r="K12" s="115">
        <v>0</v>
      </c>
      <c r="L12" s="115">
        <f t="shared" si="0"/>
        <v>0</v>
      </c>
      <c r="M12" s="58">
        <f t="shared" si="3"/>
        <v>0</v>
      </c>
      <c r="N12" s="107">
        <v>5.0700000000000002E-2</v>
      </c>
      <c r="O12" s="115">
        <f t="shared" si="4"/>
        <v>5.0700000000000002E-2</v>
      </c>
      <c r="P12" s="65">
        <f t="shared" si="5"/>
        <v>0</v>
      </c>
    </row>
    <row r="13" spans="1:16" ht="15.75" x14ac:dyDescent="0.25">
      <c r="A13" s="162" t="s">
        <v>22</v>
      </c>
      <c r="B13" s="162">
        <v>0</v>
      </c>
      <c r="C13" s="162">
        <v>0</v>
      </c>
      <c r="D13" s="162">
        <v>0.21299999999999999</v>
      </c>
      <c r="E13" s="162">
        <f t="shared" si="1"/>
        <v>0.21299999999999999</v>
      </c>
      <c r="F13" s="162">
        <v>17.84</v>
      </c>
      <c r="G13" s="71">
        <f t="shared" si="2"/>
        <v>1.1939461883408071</v>
      </c>
      <c r="H13" s="136">
        <v>1</v>
      </c>
      <c r="I13" s="54"/>
      <c r="J13" s="163" t="s">
        <v>22</v>
      </c>
      <c r="K13" s="115">
        <v>0</v>
      </c>
      <c r="L13" s="115">
        <f t="shared" si="0"/>
        <v>2.6905263157894738E-4</v>
      </c>
      <c r="M13" s="58">
        <f t="shared" si="3"/>
        <v>2.6905263157894738E-4</v>
      </c>
      <c r="N13" s="107">
        <v>3.7199999999999997E-2</v>
      </c>
      <c r="O13" s="115">
        <f t="shared" si="4"/>
        <v>3.7469052631578945E-2</v>
      </c>
      <c r="P13" s="65">
        <f t="shared" si="5"/>
        <v>0.71806627785456634</v>
      </c>
    </row>
    <row r="14" spans="1:16" ht="15.75" x14ac:dyDescent="0.25">
      <c r="A14" s="162" t="s">
        <v>23</v>
      </c>
      <c r="B14" s="162">
        <v>0</v>
      </c>
      <c r="C14" s="162">
        <v>0</v>
      </c>
      <c r="D14" s="162">
        <v>0</v>
      </c>
      <c r="E14" s="162">
        <f t="shared" si="1"/>
        <v>0</v>
      </c>
      <c r="F14" s="162">
        <v>21.49</v>
      </c>
      <c r="G14" s="71">
        <f t="shared" si="2"/>
        <v>0</v>
      </c>
      <c r="H14" s="136">
        <v>0</v>
      </c>
      <c r="I14" s="54"/>
      <c r="J14" s="162" t="s">
        <v>23</v>
      </c>
      <c r="K14" s="115">
        <v>0</v>
      </c>
      <c r="L14" s="115">
        <f t="shared" si="0"/>
        <v>0</v>
      </c>
      <c r="M14" s="58">
        <f t="shared" si="3"/>
        <v>0</v>
      </c>
      <c r="N14" s="107">
        <v>3.49E-2</v>
      </c>
      <c r="O14" s="115">
        <f t="shared" si="4"/>
        <v>3.49E-2</v>
      </c>
      <c r="P14" s="65">
        <f t="shared" si="5"/>
        <v>0</v>
      </c>
    </row>
    <row r="15" spans="1:16" ht="15.75" x14ac:dyDescent="0.25">
      <c r="A15" s="162" t="s">
        <v>24</v>
      </c>
      <c r="B15" s="162">
        <v>0</v>
      </c>
      <c r="C15" s="162">
        <v>0</v>
      </c>
      <c r="D15" s="162">
        <v>1.413</v>
      </c>
      <c r="E15" s="162">
        <f t="shared" si="1"/>
        <v>1.413</v>
      </c>
      <c r="F15" s="162">
        <v>19.57</v>
      </c>
      <c r="G15" s="71">
        <f t="shared" si="2"/>
        <v>7.2202350536535516</v>
      </c>
      <c r="H15" s="136">
        <v>1</v>
      </c>
      <c r="I15" s="54"/>
      <c r="J15" s="163" t="s">
        <v>24</v>
      </c>
      <c r="K15" s="115">
        <v>0</v>
      </c>
      <c r="L15" s="115">
        <f t="shared" si="0"/>
        <v>1.7848421052631578E-3</v>
      </c>
      <c r="M15" s="58">
        <f t="shared" si="3"/>
        <v>1.7848421052631578E-3</v>
      </c>
      <c r="N15" s="107">
        <v>4.1200000000000001E-2</v>
      </c>
      <c r="O15" s="115">
        <f t="shared" si="4"/>
        <v>4.2984842105263162E-2</v>
      </c>
      <c r="P15" s="65">
        <f t="shared" si="5"/>
        <v>4.1522593031570487</v>
      </c>
    </row>
    <row r="16" spans="1:16" ht="15.75" x14ac:dyDescent="0.25">
      <c r="A16" s="162" t="s">
        <v>25</v>
      </c>
      <c r="B16" s="162">
        <v>0</v>
      </c>
      <c r="C16" s="162">
        <v>0</v>
      </c>
      <c r="D16" s="162">
        <v>0.36399999999999999</v>
      </c>
      <c r="E16" s="162">
        <f t="shared" si="1"/>
        <v>0.36399999999999999</v>
      </c>
      <c r="F16" s="162">
        <v>25.11</v>
      </c>
      <c r="G16" s="71">
        <f t="shared" si="2"/>
        <v>1.4496216646754281</v>
      </c>
      <c r="H16" s="136">
        <v>1</v>
      </c>
      <c r="I16" s="54"/>
      <c r="J16" s="162" t="s">
        <v>25</v>
      </c>
      <c r="K16" s="115">
        <v>0</v>
      </c>
      <c r="L16" s="115">
        <f t="shared" si="0"/>
        <v>4.5978947368421051E-4</v>
      </c>
      <c r="M16" s="58">
        <f t="shared" si="3"/>
        <v>4.5978947368421051E-4</v>
      </c>
      <c r="N16" s="107">
        <v>4.9599999999999998E-2</v>
      </c>
      <c r="O16" s="115">
        <f t="shared" si="4"/>
        <v>5.005978947368421E-2</v>
      </c>
      <c r="P16" s="65">
        <f t="shared" si="5"/>
        <v>0.91848063788984957</v>
      </c>
    </row>
    <row r="17" spans="1:16" ht="15.75" x14ac:dyDescent="0.25">
      <c r="A17" s="162" t="s">
        <v>26</v>
      </c>
      <c r="B17" s="162">
        <v>0</v>
      </c>
      <c r="C17" s="162">
        <v>0</v>
      </c>
      <c r="D17" s="162">
        <v>0.32700000000000001</v>
      </c>
      <c r="E17" s="162">
        <f t="shared" si="1"/>
        <v>0.32700000000000001</v>
      </c>
      <c r="F17" s="162">
        <v>20.21</v>
      </c>
      <c r="G17" s="71">
        <f t="shared" si="2"/>
        <v>1.6180108857001485</v>
      </c>
      <c r="H17" s="136">
        <v>1</v>
      </c>
      <c r="I17" s="54"/>
      <c r="J17" s="163" t="s">
        <v>26</v>
      </c>
      <c r="K17" s="115">
        <v>0</v>
      </c>
      <c r="L17" s="115">
        <f t="shared" si="0"/>
        <v>4.1305263157894736E-4</v>
      </c>
      <c r="M17" s="58">
        <f t="shared" si="3"/>
        <v>4.1305263157894736E-4</v>
      </c>
      <c r="N17" s="107">
        <v>4.0099999999999997E-2</v>
      </c>
      <c r="O17" s="115">
        <f t="shared" si="4"/>
        <v>4.0513052631578943E-2</v>
      </c>
      <c r="P17" s="65">
        <f t="shared" si="5"/>
        <v>1.0195544515867532</v>
      </c>
    </row>
    <row r="18" spans="1:16" ht="15.75" x14ac:dyDescent="0.25">
      <c r="A18" s="162" t="s">
        <v>27</v>
      </c>
      <c r="B18" s="162">
        <v>0</v>
      </c>
      <c r="C18" s="162">
        <v>0</v>
      </c>
      <c r="D18" s="162">
        <v>5.0999999999999997E-2</v>
      </c>
      <c r="E18" s="162">
        <f t="shared" si="1"/>
        <v>5.0999999999999997E-2</v>
      </c>
      <c r="F18" s="162">
        <v>21.46</v>
      </c>
      <c r="G18" s="71">
        <f t="shared" si="2"/>
        <v>0.23765144454799625</v>
      </c>
      <c r="H18" s="136">
        <v>1</v>
      </c>
      <c r="I18" s="54"/>
      <c r="J18" s="162" t="s">
        <v>27</v>
      </c>
      <c r="K18" s="115">
        <v>0</v>
      </c>
      <c r="L18" s="115">
        <f t="shared" si="0"/>
        <v>6.4421052631578944E-5</v>
      </c>
      <c r="M18" s="58">
        <f t="shared" si="3"/>
        <v>6.4421052631578944E-5</v>
      </c>
      <c r="N18" s="107">
        <v>4.1399999999999999E-2</v>
      </c>
      <c r="O18" s="115">
        <f t="shared" si="4"/>
        <v>4.1464421052631581E-2</v>
      </c>
      <c r="P18" s="65">
        <f t="shared" si="5"/>
        <v>0.1553646499725827</v>
      </c>
    </row>
    <row r="19" spans="1:16" ht="15.75" x14ac:dyDescent="0.25">
      <c r="A19" s="162" t="s">
        <v>28</v>
      </c>
      <c r="B19" s="162">
        <v>0</v>
      </c>
      <c r="C19" s="162">
        <v>0</v>
      </c>
      <c r="D19" s="162">
        <v>1.2569999999999999</v>
      </c>
      <c r="E19" s="162">
        <f t="shared" si="1"/>
        <v>1.2569999999999999</v>
      </c>
      <c r="F19" s="162">
        <v>23.55</v>
      </c>
      <c r="G19" s="71">
        <f t="shared" si="2"/>
        <v>5.3375796178343942</v>
      </c>
      <c r="H19" s="88">
        <v>1</v>
      </c>
      <c r="I19" s="54"/>
      <c r="J19" s="161" t="s">
        <v>28</v>
      </c>
      <c r="K19" s="115">
        <v>0</v>
      </c>
      <c r="L19" s="115">
        <f t="shared" si="0"/>
        <v>1.5877894736842104E-3</v>
      </c>
      <c r="M19" s="58">
        <f t="shared" si="3"/>
        <v>1.5877894736842104E-3</v>
      </c>
      <c r="N19" s="107">
        <v>4.9599999999999998E-2</v>
      </c>
      <c r="O19" s="115">
        <f t="shared" si="4"/>
        <v>5.1187789473684207E-2</v>
      </c>
      <c r="P19" s="65">
        <f t="shared" si="5"/>
        <v>3.1018910759967429</v>
      </c>
    </row>
    <row r="20" spans="1:16" ht="15.75" x14ac:dyDescent="0.25">
      <c r="A20" s="162" t="s">
        <v>29</v>
      </c>
      <c r="B20" s="162">
        <v>0</v>
      </c>
      <c r="C20" s="162">
        <v>0</v>
      </c>
      <c r="D20" s="162">
        <v>0</v>
      </c>
      <c r="E20" s="162">
        <f t="shared" si="1"/>
        <v>0</v>
      </c>
      <c r="F20" s="162">
        <v>35.340000000000003</v>
      </c>
      <c r="G20" s="71">
        <f t="shared" si="2"/>
        <v>0</v>
      </c>
      <c r="H20" s="136">
        <v>0</v>
      </c>
      <c r="I20" s="54"/>
      <c r="J20" s="160" t="s">
        <v>29</v>
      </c>
      <c r="K20" s="115">
        <v>0</v>
      </c>
      <c r="L20" s="115">
        <f t="shared" si="0"/>
        <v>0</v>
      </c>
      <c r="M20" s="58">
        <f t="shared" si="3"/>
        <v>0</v>
      </c>
      <c r="N20" s="107">
        <v>5.9299999999999999E-2</v>
      </c>
      <c r="O20" s="115">
        <f t="shared" si="4"/>
        <v>5.9299999999999999E-2</v>
      </c>
      <c r="P20" s="65">
        <f t="shared" si="5"/>
        <v>0</v>
      </c>
    </row>
    <row r="21" spans="1:16" ht="15.75" x14ac:dyDescent="0.25">
      <c r="A21" s="162" t="s">
        <v>30</v>
      </c>
      <c r="B21" s="162">
        <v>0</v>
      </c>
      <c r="C21" s="162">
        <v>0</v>
      </c>
      <c r="D21" s="162">
        <v>5.4059999999999997</v>
      </c>
      <c r="E21" s="162">
        <f t="shared" si="1"/>
        <v>5.4059999999999997</v>
      </c>
      <c r="F21" s="162">
        <v>18.510000000000002</v>
      </c>
      <c r="G21" s="71">
        <f t="shared" si="2"/>
        <v>29.205834683954617</v>
      </c>
      <c r="H21" s="88">
        <v>1</v>
      </c>
      <c r="I21" s="54"/>
      <c r="J21" s="161" t="s">
        <v>30</v>
      </c>
      <c r="K21" s="115">
        <v>0</v>
      </c>
      <c r="L21" s="115">
        <f t="shared" si="0"/>
        <v>6.8286315789473683E-3</v>
      </c>
      <c r="M21" s="58">
        <f t="shared" si="3"/>
        <v>6.8286315789473683E-3</v>
      </c>
      <c r="N21" s="107">
        <v>2.8299999999999999E-2</v>
      </c>
      <c r="O21" s="115">
        <f t="shared" si="4"/>
        <v>3.512863157894737E-2</v>
      </c>
      <c r="P21" s="65">
        <f t="shared" si="5"/>
        <v>19.438934202719629</v>
      </c>
    </row>
    <row r="22" spans="1:16" ht="15.75" x14ac:dyDescent="0.25">
      <c r="A22" s="162" t="s">
        <v>31</v>
      </c>
      <c r="B22" s="162">
        <v>0</v>
      </c>
      <c r="C22" s="162">
        <v>0</v>
      </c>
      <c r="D22" s="162">
        <v>0.53</v>
      </c>
      <c r="E22" s="162">
        <f t="shared" si="1"/>
        <v>0.53</v>
      </c>
      <c r="F22" s="162">
        <v>22.06</v>
      </c>
      <c r="G22" s="71">
        <f t="shared" si="2"/>
        <v>2.4025385312783318</v>
      </c>
      <c r="H22" s="88">
        <v>1</v>
      </c>
      <c r="I22" s="54"/>
      <c r="J22" s="160" t="s">
        <v>31</v>
      </c>
      <c r="K22" s="115">
        <v>0</v>
      </c>
      <c r="L22" s="115">
        <f t="shared" si="0"/>
        <v>6.6947368421052631E-4</v>
      </c>
      <c r="M22" s="58">
        <f t="shared" si="3"/>
        <v>6.6947368421052631E-4</v>
      </c>
      <c r="N22" s="107">
        <v>5.6899999999999999E-2</v>
      </c>
      <c r="O22" s="115">
        <f t="shared" si="4"/>
        <v>5.7569473684210525E-2</v>
      </c>
      <c r="P22" s="65">
        <f t="shared" si="5"/>
        <v>1.1628970031632262</v>
      </c>
    </row>
    <row r="23" spans="1:16" ht="15.75" x14ac:dyDescent="0.25">
      <c r="A23" s="162" t="s">
        <v>32</v>
      </c>
      <c r="B23" s="162">
        <v>0</v>
      </c>
      <c r="C23" s="162">
        <v>0</v>
      </c>
      <c r="D23" s="162">
        <v>0.01</v>
      </c>
      <c r="E23" s="162">
        <f t="shared" si="1"/>
        <v>0.01</v>
      </c>
      <c r="F23" s="162">
        <v>23.14</v>
      </c>
      <c r="G23" s="71">
        <f t="shared" si="2"/>
        <v>4.3215211754537596E-2</v>
      </c>
      <c r="H23" s="88">
        <v>1</v>
      </c>
      <c r="I23" s="54"/>
      <c r="J23" s="161" t="s">
        <v>32</v>
      </c>
      <c r="K23" s="115">
        <v>0</v>
      </c>
      <c r="L23" s="115">
        <f t="shared" si="0"/>
        <v>1.2631578947368421E-5</v>
      </c>
      <c r="M23" s="58">
        <f t="shared" si="3"/>
        <v>1.2631578947368421E-5</v>
      </c>
      <c r="N23" s="107">
        <v>5.8000000000000003E-2</v>
      </c>
      <c r="O23" s="115">
        <f t="shared" si="4"/>
        <v>5.8012631578947371E-2</v>
      </c>
      <c r="P23" s="65">
        <f t="shared" si="5"/>
        <v>2.1773842357381331E-2</v>
      </c>
    </row>
    <row r="24" spans="1:16" ht="15.75" x14ac:dyDescent="0.25">
      <c r="A24" s="162" t="s">
        <v>33</v>
      </c>
      <c r="B24" s="162">
        <v>0</v>
      </c>
      <c r="C24" s="162">
        <v>0</v>
      </c>
      <c r="D24" s="162">
        <v>2.61</v>
      </c>
      <c r="E24" s="162">
        <f t="shared" si="1"/>
        <v>2.61</v>
      </c>
      <c r="F24" s="162">
        <v>19.29</v>
      </c>
      <c r="G24" s="71">
        <f t="shared" si="2"/>
        <v>13.530326594090203</v>
      </c>
      <c r="H24" s="88">
        <v>1</v>
      </c>
      <c r="I24" s="54"/>
      <c r="J24" s="160" t="s">
        <v>33</v>
      </c>
      <c r="K24" s="115">
        <v>0</v>
      </c>
      <c r="L24" s="115">
        <f t="shared" si="0"/>
        <v>3.2968421052631575E-3</v>
      </c>
      <c r="M24" s="58">
        <f t="shared" si="3"/>
        <v>3.2968421052631575E-3</v>
      </c>
      <c r="N24" s="107">
        <v>4.1200000000000001E-2</v>
      </c>
      <c r="O24" s="115">
        <f t="shared" si="4"/>
        <v>4.4496842105263161E-2</v>
      </c>
      <c r="P24" s="65">
        <f t="shared" si="5"/>
        <v>7.4091597274791807</v>
      </c>
    </row>
    <row r="25" spans="1:16" ht="15.75" x14ac:dyDescent="0.25">
      <c r="A25" s="162" t="s">
        <v>34</v>
      </c>
      <c r="B25" s="162">
        <v>0</v>
      </c>
      <c r="C25" s="162">
        <v>0</v>
      </c>
      <c r="D25" s="162">
        <v>2.5999999999999999E-2</v>
      </c>
      <c r="E25" s="162">
        <f t="shared" si="1"/>
        <v>2.5999999999999999E-2</v>
      </c>
      <c r="F25" s="162">
        <v>22.29</v>
      </c>
      <c r="G25" s="71">
        <f t="shared" si="2"/>
        <v>0.11664423508299687</v>
      </c>
      <c r="H25" s="88">
        <v>1</v>
      </c>
      <c r="I25" s="54"/>
      <c r="J25" s="161" t="s">
        <v>34</v>
      </c>
      <c r="K25" s="115">
        <v>0</v>
      </c>
      <c r="L25" s="115">
        <f t="shared" si="0"/>
        <v>3.2842105263157886E-5</v>
      </c>
      <c r="M25" s="58">
        <f t="shared" si="3"/>
        <v>3.2842105263157886E-5</v>
      </c>
      <c r="N25" s="107">
        <v>6.3200000000000006E-2</v>
      </c>
      <c r="O25" s="115">
        <f t="shared" si="4"/>
        <v>6.3232842105263171E-2</v>
      </c>
      <c r="P25" s="65">
        <f t="shared" si="5"/>
        <v>5.193836647178679E-2</v>
      </c>
    </row>
    <row r="26" spans="1:16" ht="15.75" x14ac:dyDescent="0.25">
      <c r="A26" s="162" t="s">
        <v>35</v>
      </c>
      <c r="B26" s="162">
        <v>0</v>
      </c>
      <c r="C26" s="162">
        <v>0</v>
      </c>
      <c r="D26" s="162">
        <v>0.373</v>
      </c>
      <c r="E26" s="162">
        <f t="shared" si="1"/>
        <v>0.373</v>
      </c>
      <c r="F26" s="162">
        <v>21.9</v>
      </c>
      <c r="G26" s="71">
        <f t="shared" si="2"/>
        <v>1.7031963470319635</v>
      </c>
      <c r="H26" s="88">
        <v>1</v>
      </c>
      <c r="I26" s="54"/>
      <c r="J26" s="160" t="s">
        <v>35</v>
      </c>
      <c r="K26" s="115">
        <v>0</v>
      </c>
      <c r="L26" s="115">
        <f t="shared" si="0"/>
        <v>4.7115789473684211E-4</v>
      </c>
      <c r="M26" s="58">
        <f t="shared" si="3"/>
        <v>4.7115789473684211E-4</v>
      </c>
      <c r="N26" s="107">
        <v>3.4599999999999999E-2</v>
      </c>
      <c r="O26" s="115">
        <f t="shared" si="4"/>
        <v>3.5071157894736839E-2</v>
      </c>
      <c r="P26" s="65">
        <f t="shared" si="5"/>
        <v>1.3434341008956228</v>
      </c>
    </row>
    <row r="27" spans="1:16" ht="15.75" x14ac:dyDescent="0.25">
      <c r="A27" s="162" t="s">
        <v>36</v>
      </c>
      <c r="B27" s="162">
        <v>0</v>
      </c>
      <c r="C27" s="162">
        <v>0</v>
      </c>
      <c r="D27" s="162">
        <v>6.5540000000000003</v>
      </c>
      <c r="E27" s="162">
        <f t="shared" si="1"/>
        <v>6.5540000000000003</v>
      </c>
      <c r="F27" s="162">
        <v>19.13</v>
      </c>
      <c r="G27" s="71">
        <f t="shared" si="2"/>
        <v>34.260324098274964</v>
      </c>
      <c r="H27" s="88">
        <v>1</v>
      </c>
      <c r="I27" s="54"/>
      <c r="J27" s="161" t="s">
        <v>36</v>
      </c>
      <c r="K27" s="115">
        <v>0</v>
      </c>
      <c r="L27" s="115">
        <f t="shared" si="0"/>
        <v>8.2787368421052641E-3</v>
      </c>
      <c r="M27" s="58">
        <f t="shared" si="3"/>
        <v>8.2787368421052641E-3</v>
      </c>
      <c r="N27" s="107">
        <v>0.02</v>
      </c>
      <c r="O27" s="115">
        <f t="shared" si="4"/>
        <v>2.8278736842105266E-2</v>
      </c>
      <c r="P27" s="65">
        <f t="shared" si="5"/>
        <v>29.275483160120306</v>
      </c>
    </row>
    <row r="28" spans="1:16" ht="15.75" x14ac:dyDescent="0.25">
      <c r="A28" s="162" t="s">
        <v>37</v>
      </c>
      <c r="B28" s="162">
        <v>0</v>
      </c>
      <c r="C28" s="162">
        <v>0</v>
      </c>
      <c r="D28" s="162">
        <v>5.4909999999999997</v>
      </c>
      <c r="E28" s="162">
        <f t="shared" si="1"/>
        <v>5.4909999999999997</v>
      </c>
      <c r="F28" s="162">
        <v>16.149999999999999</v>
      </c>
      <c r="G28" s="71">
        <f t="shared" si="2"/>
        <v>34</v>
      </c>
      <c r="H28" s="88">
        <v>1</v>
      </c>
      <c r="I28" s="54"/>
      <c r="J28" s="160" t="s">
        <v>37</v>
      </c>
      <c r="K28" s="115">
        <v>0</v>
      </c>
      <c r="L28" s="115">
        <f t="shared" si="0"/>
        <v>6.9359999999999995E-3</v>
      </c>
      <c r="M28" s="58">
        <f t="shared" si="3"/>
        <v>6.9359999999999995E-3</v>
      </c>
      <c r="N28" s="107">
        <v>2.8000000000000001E-2</v>
      </c>
      <c r="O28" s="115">
        <f t="shared" si="4"/>
        <v>3.4936000000000002E-2</v>
      </c>
      <c r="P28" s="65">
        <f t="shared" si="5"/>
        <v>19.853446301809022</v>
      </c>
    </row>
    <row r="29" spans="1:16" ht="15.75" x14ac:dyDescent="0.25">
      <c r="A29" s="162" t="s">
        <v>38</v>
      </c>
      <c r="B29" s="162">
        <v>0</v>
      </c>
      <c r="C29" s="162">
        <v>0</v>
      </c>
      <c r="D29" s="162">
        <v>0</v>
      </c>
      <c r="E29" s="162">
        <f t="shared" si="1"/>
        <v>0</v>
      </c>
      <c r="F29" s="162">
        <v>19.88</v>
      </c>
      <c r="G29" s="71">
        <f t="shared" si="2"/>
        <v>0</v>
      </c>
      <c r="H29" s="136">
        <v>0</v>
      </c>
      <c r="I29" s="54"/>
      <c r="J29" s="163" t="s">
        <v>38</v>
      </c>
      <c r="K29" s="115">
        <v>0</v>
      </c>
      <c r="L29" s="115">
        <f t="shared" si="0"/>
        <v>0</v>
      </c>
      <c r="M29" s="58">
        <f t="shared" si="3"/>
        <v>0</v>
      </c>
      <c r="N29" s="107">
        <v>3.7499999999999999E-2</v>
      </c>
      <c r="O29" s="115">
        <f t="shared" si="4"/>
        <v>3.7499999999999999E-2</v>
      </c>
      <c r="P29" s="65">
        <f t="shared" si="5"/>
        <v>0</v>
      </c>
    </row>
    <row r="30" spans="1:16" ht="15.75" x14ac:dyDescent="0.25">
      <c r="A30" s="162" t="s">
        <v>39</v>
      </c>
      <c r="B30" s="162">
        <v>0</v>
      </c>
      <c r="C30" s="162">
        <v>0</v>
      </c>
      <c r="D30" s="162">
        <v>0</v>
      </c>
      <c r="E30" s="162">
        <f t="shared" si="1"/>
        <v>0</v>
      </c>
      <c r="F30" s="162">
        <v>18.03</v>
      </c>
      <c r="G30" s="71">
        <f t="shared" si="2"/>
        <v>0</v>
      </c>
      <c r="H30" s="136">
        <v>0</v>
      </c>
      <c r="I30" s="54"/>
      <c r="J30" s="162" t="s">
        <v>39</v>
      </c>
      <c r="K30" s="115">
        <v>0</v>
      </c>
      <c r="L30" s="115">
        <f t="shared" si="0"/>
        <v>0</v>
      </c>
      <c r="M30" s="58">
        <f t="shared" si="3"/>
        <v>0</v>
      </c>
      <c r="N30" s="107">
        <v>4.7899999999999998E-2</v>
      </c>
      <c r="O30" s="115">
        <f t="shared" si="4"/>
        <v>4.7899999999999998E-2</v>
      </c>
      <c r="P30" s="65">
        <f t="shared" si="5"/>
        <v>0</v>
      </c>
    </row>
    <row r="31" spans="1:16" ht="15.75" x14ac:dyDescent="0.25">
      <c r="A31" s="162" t="s">
        <v>40</v>
      </c>
      <c r="B31" s="162">
        <v>0</v>
      </c>
      <c r="C31" s="162">
        <v>0</v>
      </c>
      <c r="D31" s="162">
        <v>0.627</v>
      </c>
      <c r="E31" s="162">
        <f t="shared" si="1"/>
        <v>0.627</v>
      </c>
      <c r="F31" s="162">
        <v>17.39</v>
      </c>
      <c r="G31" s="71">
        <f t="shared" si="2"/>
        <v>3.6055204140310524</v>
      </c>
      <c r="H31" s="88">
        <v>1</v>
      </c>
      <c r="I31" s="54"/>
      <c r="J31" s="163" t="s">
        <v>40</v>
      </c>
      <c r="K31" s="115">
        <v>0</v>
      </c>
      <c r="L31" s="115">
        <f t="shared" si="0"/>
        <v>7.9199999999999995E-4</v>
      </c>
      <c r="M31" s="58">
        <f t="shared" si="3"/>
        <v>7.9199999999999995E-4</v>
      </c>
      <c r="N31" s="107">
        <v>4.7399999999999998E-2</v>
      </c>
      <c r="O31" s="115">
        <f t="shared" si="4"/>
        <v>4.8191999999999999E-2</v>
      </c>
      <c r="P31" s="65">
        <f t="shared" si="5"/>
        <v>1.643426294820717</v>
      </c>
    </row>
    <row r="32" spans="1:16" ht="15.75" x14ac:dyDescent="0.25">
      <c r="A32" s="162" t="s">
        <v>41</v>
      </c>
      <c r="B32" s="162">
        <v>0</v>
      </c>
      <c r="C32" s="162">
        <v>0</v>
      </c>
      <c r="D32" s="162">
        <v>6.5110000000000001</v>
      </c>
      <c r="E32" s="162">
        <f t="shared" si="1"/>
        <v>6.5110000000000001</v>
      </c>
      <c r="F32" s="162">
        <v>21.02</v>
      </c>
      <c r="G32" s="71">
        <f t="shared" si="2"/>
        <v>30.975261655566129</v>
      </c>
      <c r="H32" s="88">
        <v>1</v>
      </c>
      <c r="I32" s="54"/>
      <c r="J32" s="162" t="s">
        <v>41</v>
      </c>
      <c r="K32" s="115">
        <v>0</v>
      </c>
      <c r="L32" s="115">
        <f t="shared" si="0"/>
        <v>8.2244210526315788E-3</v>
      </c>
      <c r="M32" s="58">
        <f t="shared" si="3"/>
        <v>8.2244210526315788E-3</v>
      </c>
      <c r="N32" s="107">
        <v>3.7900000000000003E-2</v>
      </c>
      <c r="O32" s="115">
        <f t="shared" si="4"/>
        <v>4.6124421052631578E-2</v>
      </c>
      <c r="P32" s="65">
        <f t="shared" si="5"/>
        <v>17.830946958113294</v>
      </c>
    </row>
    <row r="33" spans="1:16" ht="15.75" x14ac:dyDescent="0.25">
      <c r="A33" s="162" t="s">
        <v>42</v>
      </c>
      <c r="B33" s="162">
        <v>0</v>
      </c>
      <c r="C33" s="162">
        <v>0</v>
      </c>
      <c r="D33" s="162">
        <v>1.7000000000000001E-2</v>
      </c>
      <c r="E33" s="162">
        <f t="shared" si="1"/>
        <v>1.7000000000000001E-2</v>
      </c>
      <c r="F33" s="162">
        <v>16.93</v>
      </c>
      <c r="G33" s="71">
        <f t="shared" si="2"/>
        <v>0.1004134672179563</v>
      </c>
      <c r="H33" s="88">
        <v>1</v>
      </c>
      <c r="I33" s="54"/>
      <c r="J33" s="163" t="s">
        <v>42</v>
      </c>
      <c r="K33" s="115">
        <v>0</v>
      </c>
      <c r="L33" s="115">
        <f t="shared" si="0"/>
        <v>2.1473684210526319E-5</v>
      </c>
      <c r="M33" s="58">
        <f t="shared" si="3"/>
        <v>2.1473684210526319E-5</v>
      </c>
      <c r="N33" s="107">
        <v>3.9E-2</v>
      </c>
      <c r="O33" s="115">
        <f t="shared" si="4"/>
        <v>3.9021473684210529E-2</v>
      </c>
      <c r="P33" s="65">
        <f t="shared" si="5"/>
        <v>5.5030428589926197E-2</v>
      </c>
    </row>
    <row r="34" spans="1:16" ht="15.75" x14ac:dyDescent="0.25">
      <c r="A34" s="162" t="s">
        <v>43</v>
      </c>
      <c r="B34" s="162">
        <v>0</v>
      </c>
      <c r="C34" s="162">
        <v>0</v>
      </c>
      <c r="D34" s="162">
        <v>0</v>
      </c>
      <c r="E34" s="162">
        <f t="shared" si="1"/>
        <v>0</v>
      </c>
      <c r="F34" s="162">
        <v>19.89</v>
      </c>
      <c r="G34" s="71">
        <f t="shared" si="2"/>
        <v>0</v>
      </c>
      <c r="H34" s="136">
        <v>0</v>
      </c>
      <c r="I34" s="54"/>
      <c r="J34" s="162" t="s">
        <v>43</v>
      </c>
      <c r="K34" s="115">
        <v>0</v>
      </c>
      <c r="L34" s="115">
        <f t="shared" si="0"/>
        <v>0</v>
      </c>
      <c r="M34" s="58">
        <f t="shared" si="3"/>
        <v>0</v>
      </c>
      <c r="N34" s="107">
        <v>4.2799999999999998E-2</v>
      </c>
      <c r="O34" s="115">
        <f t="shared" si="4"/>
        <v>4.2799999999999998E-2</v>
      </c>
      <c r="P34" s="65">
        <f t="shared" si="5"/>
        <v>0</v>
      </c>
    </row>
    <row r="35" spans="1:16" ht="15.75" x14ac:dyDescent="0.25">
      <c r="A35" s="162" t="s">
        <v>44</v>
      </c>
      <c r="B35" s="162">
        <v>0</v>
      </c>
      <c r="C35" s="162">
        <v>0</v>
      </c>
      <c r="D35" s="162">
        <v>0.33500000000000002</v>
      </c>
      <c r="E35" s="162">
        <f t="shared" si="1"/>
        <v>0.33500000000000002</v>
      </c>
      <c r="F35" s="162">
        <v>22.51</v>
      </c>
      <c r="G35" s="71">
        <f t="shared" si="2"/>
        <v>1.4882274544646823</v>
      </c>
      <c r="H35" s="136">
        <v>1</v>
      </c>
      <c r="I35" s="54"/>
      <c r="J35" s="163" t="s">
        <v>44</v>
      </c>
      <c r="K35" s="115">
        <v>0</v>
      </c>
      <c r="L35" s="115">
        <f t="shared" si="0"/>
        <v>4.2315789473684214E-4</v>
      </c>
      <c r="M35" s="58">
        <f t="shared" si="3"/>
        <v>4.2315789473684214E-4</v>
      </c>
      <c r="N35" s="107">
        <v>3.9699999999999999E-2</v>
      </c>
      <c r="O35" s="115">
        <f t="shared" si="4"/>
        <v>4.012315789473684E-2</v>
      </c>
      <c r="P35" s="65">
        <f t="shared" si="5"/>
        <v>1.0546475325970042</v>
      </c>
    </row>
    <row r="36" spans="1:16" ht="15.75" x14ac:dyDescent="0.25">
      <c r="A36" s="162" t="s">
        <v>45</v>
      </c>
      <c r="B36" s="162">
        <v>0</v>
      </c>
      <c r="C36" s="162">
        <v>0</v>
      </c>
      <c r="D36" s="162">
        <v>5.8289999999999997</v>
      </c>
      <c r="E36" s="162">
        <f t="shared" si="1"/>
        <v>5.8289999999999997</v>
      </c>
      <c r="F36" s="162">
        <v>16.649999999999999</v>
      </c>
      <c r="G36" s="71">
        <f t="shared" si="2"/>
        <v>35.009009009009013</v>
      </c>
      <c r="H36" s="136">
        <v>1</v>
      </c>
      <c r="I36" s="54"/>
      <c r="J36" s="162" t="s">
        <v>45</v>
      </c>
      <c r="K36" s="115">
        <v>0</v>
      </c>
      <c r="L36" s="115">
        <f t="shared" si="0"/>
        <v>7.3629473684210522E-3</v>
      </c>
      <c r="M36" s="58">
        <f t="shared" si="3"/>
        <v>7.3629473684210522E-3</v>
      </c>
      <c r="N36" s="107">
        <v>3.0099999999999998E-2</v>
      </c>
      <c r="O36" s="115">
        <f t="shared" si="4"/>
        <v>3.7462947368421054E-2</v>
      </c>
      <c r="P36" s="65">
        <f t="shared" si="5"/>
        <v>19.653945793457673</v>
      </c>
    </row>
    <row r="37" spans="1:16" ht="15.75" x14ac:dyDescent="0.25">
      <c r="A37" s="162" t="s">
        <v>46</v>
      </c>
      <c r="B37" s="162">
        <v>0</v>
      </c>
      <c r="C37" s="162">
        <v>0</v>
      </c>
      <c r="D37" s="162">
        <v>0.09</v>
      </c>
      <c r="E37" s="162">
        <f t="shared" si="1"/>
        <v>0.09</v>
      </c>
      <c r="F37" s="162">
        <v>15.65</v>
      </c>
      <c r="G37" s="71">
        <f t="shared" si="2"/>
        <v>0.57507987220447288</v>
      </c>
      <c r="H37" s="136">
        <v>1</v>
      </c>
      <c r="I37" s="54"/>
      <c r="J37" s="163" t="s">
        <v>46</v>
      </c>
      <c r="K37" s="115">
        <v>0</v>
      </c>
      <c r="L37" s="115">
        <f t="shared" si="0"/>
        <v>1.1368421052631577E-4</v>
      </c>
      <c r="M37" s="58">
        <f t="shared" si="3"/>
        <v>1.1368421052631577E-4</v>
      </c>
      <c r="N37" s="107">
        <v>3.4200000000000001E-2</v>
      </c>
      <c r="O37" s="115">
        <f t="shared" si="4"/>
        <v>3.4313684210526316E-2</v>
      </c>
      <c r="P37" s="65">
        <f t="shared" si="5"/>
        <v>0.33130866924351182</v>
      </c>
    </row>
    <row r="38" spans="1:16" ht="15.75" x14ac:dyDescent="0.25">
      <c r="A38" s="162" t="s">
        <v>47</v>
      </c>
      <c r="B38" s="162">
        <v>0</v>
      </c>
      <c r="C38" s="162">
        <v>0</v>
      </c>
      <c r="D38" s="162">
        <v>0.28599999999999998</v>
      </c>
      <c r="E38" s="162">
        <f t="shared" si="1"/>
        <v>0.28599999999999998</v>
      </c>
      <c r="F38" s="162">
        <v>16.98</v>
      </c>
      <c r="G38" s="71">
        <f t="shared" si="2"/>
        <v>1.6843345111896346</v>
      </c>
      <c r="H38" s="136">
        <v>1</v>
      </c>
      <c r="I38" s="54"/>
      <c r="J38" s="162" t="s">
        <v>47</v>
      </c>
      <c r="K38" s="115">
        <v>0</v>
      </c>
      <c r="L38" s="115">
        <f t="shared" si="0"/>
        <v>3.612631578947368E-4</v>
      </c>
      <c r="M38" s="58">
        <f t="shared" si="3"/>
        <v>3.612631578947368E-4</v>
      </c>
      <c r="N38" s="107">
        <v>3.09E-2</v>
      </c>
      <c r="O38" s="115">
        <f t="shared" si="4"/>
        <v>3.1261263157894736E-2</v>
      </c>
      <c r="P38" s="65">
        <f t="shared" si="5"/>
        <v>1.1556255934703112</v>
      </c>
    </row>
    <row r="39" spans="1:16" ht="15.75" x14ac:dyDescent="0.25">
      <c r="A39" s="108"/>
      <c r="B39" s="108"/>
      <c r="C39" s="108"/>
      <c r="D39" s="108"/>
      <c r="E39" s="108"/>
      <c r="F39" s="108"/>
      <c r="G39" s="78"/>
      <c r="H39" s="105"/>
    </row>
    <row r="40" spans="1:16" ht="15.75" x14ac:dyDescent="0.25">
      <c r="A40" s="108"/>
      <c r="B40" s="108"/>
      <c r="C40" s="108"/>
      <c r="D40" s="108"/>
      <c r="E40" s="108"/>
      <c r="F40" s="108"/>
      <c r="G40" s="78"/>
      <c r="H40" s="105"/>
    </row>
    <row r="41" spans="1:16" ht="15.75" x14ac:dyDescent="0.25">
      <c r="A41" s="59"/>
      <c r="B41" s="59"/>
      <c r="C41" s="59"/>
      <c r="D41" s="59"/>
      <c r="E41" s="59"/>
      <c r="F41" s="59"/>
      <c r="G41" s="59"/>
    </row>
    <row r="42" spans="1:16" ht="15.75" x14ac:dyDescent="0.25">
      <c r="B42" s="60"/>
      <c r="C42" s="60"/>
      <c r="D42" s="59"/>
      <c r="E42" s="59"/>
      <c r="F42" s="59"/>
      <c r="G42" s="59"/>
    </row>
    <row r="43" spans="1:16" ht="15.75" x14ac:dyDescent="0.25">
      <c r="A43" s="60"/>
      <c r="B43" s="60"/>
      <c r="C43" s="60"/>
      <c r="D43" s="59"/>
      <c r="E43" s="59"/>
      <c r="F43" s="59"/>
      <c r="G43" s="59"/>
    </row>
    <row r="44" spans="1:16" ht="15.75" x14ac:dyDescent="0.25">
      <c r="A44" s="60" t="s">
        <v>54</v>
      </c>
      <c r="B44" s="60"/>
      <c r="C44" s="60"/>
      <c r="F44" s="59"/>
      <c r="G44" s="59"/>
    </row>
    <row r="45" spans="1:16" ht="15.75" x14ac:dyDescent="0.25">
      <c r="A45" s="60" t="s">
        <v>141</v>
      </c>
      <c r="B45" s="60"/>
      <c r="C45" s="60"/>
      <c r="D45" s="59"/>
      <c r="E45" s="59"/>
      <c r="F45" s="59"/>
      <c r="G45" s="59"/>
    </row>
    <row r="46" spans="1:16" ht="15.75" x14ac:dyDescent="0.25">
      <c r="A46" s="30" t="s">
        <v>202</v>
      </c>
      <c r="B46" s="59"/>
      <c r="C46" s="59"/>
      <c r="D46" s="59"/>
      <c r="E46" s="59"/>
      <c r="F46" s="59"/>
      <c r="G46" s="59"/>
    </row>
    <row r="47" spans="1:16" ht="15.75" x14ac:dyDescent="0.25">
      <c r="A47" s="30" t="s">
        <v>308</v>
      </c>
      <c r="B47" s="59"/>
      <c r="D47" s="59"/>
      <c r="E47" s="59"/>
      <c r="F47" s="59"/>
      <c r="G47" s="59"/>
    </row>
    <row r="48" spans="1:16" ht="15.75" x14ac:dyDescent="0.25">
      <c r="F48" s="59"/>
      <c r="G48" s="59"/>
    </row>
    <row r="49" spans="1:7" ht="15.75" x14ac:dyDescent="0.25">
      <c r="A49" s="59" t="s">
        <v>179</v>
      </c>
      <c r="B49" s="59" t="s">
        <v>137</v>
      </c>
      <c r="D49" s="59" t="s">
        <v>212</v>
      </c>
      <c r="E49" s="59"/>
      <c r="F49" s="59"/>
      <c r="G49" s="59"/>
    </row>
    <row r="50" spans="1:7" ht="15.75" x14ac:dyDescent="0.25">
      <c r="A50" s="59">
        <v>1</v>
      </c>
      <c r="B50" s="59">
        <v>1.2999999999999999E-3</v>
      </c>
      <c r="D50" s="59"/>
      <c r="E50" s="59"/>
      <c r="F50" s="59"/>
      <c r="G50" s="59"/>
    </row>
    <row r="51" spans="1:7" ht="15.75" x14ac:dyDescent="0.25">
      <c r="A51" s="59">
        <v>2</v>
      </c>
      <c r="B51" s="59">
        <v>1.2999999999999999E-3</v>
      </c>
      <c r="D51" s="59"/>
      <c r="E51" s="59"/>
      <c r="F51" s="59"/>
      <c r="G51" s="59"/>
    </row>
    <row r="52" spans="1:7" ht="15.75" x14ac:dyDescent="0.25">
      <c r="A52" s="59">
        <v>3</v>
      </c>
      <c r="B52" s="59">
        <v>1.2999999999999999E-3</v>
      </c>
      <c r="D52" s="59"/>
      <c r="E52" s="59"/>
      <c r="F52" s="59"/>
      <c r="G52" s="59"/>
    </row>
    <row r="53" spans="1:7" ht="15.75" x14ac:dyDescent="0.25">
      <c r="A53" s="59">
        <v>4</v>
      </c>
      <c r="B53" s="59">
        <v>1.2999999999999999E-3</v>
      </c>
      <c r="D53" s="59"/>
      <c r="E53" s="59"/>
      <c r="F53" s="59"/>
      <c r="G53" s="59"/>
    </row>
    <row r="54" spans="1:7" ht="15.75" x14ac:dyDescent="0.25">
      <c r="A54" s="59">
        <v>5</v>
      </c>
      <c r="B54" s="59">
        <v>1.4E-3</v>
      </c>
      <c r="D54" s="59"/>
      <c r="E54" s="59"/>
      <c r="F54" s="59"/>
      <c r="G54" s="59"/>
    </row>
    <row r="55" spans="1:7" ht="15.75" x14ac:dyDescent="0.25">
      <c r="A55" s="59">
        <v>6</v>
      </c>
      <c r="B55" s="59">
        <v>1.4E-3</v>
      </c>
      <c r="D55" s="59"/>
      <c r="E55" s="59"/>
      <c r="F55" s="59"/>
      <c r="G55" s="59"/>
    </row>
    <row r="56" spans="1:7" ht="15.75" x14ac:dyDescent="0.25">
      <c r="A56" s="59">
        <v>7</v>
      </c>
      <c r="B56" s="59">
        <v>1.6999999999999999E-3</v>
      </c>
      <c r="D56" s="59"/>
      <c r="E56" s="59"/>
      <c r="F56" s="59"/>
      <c r="G56" s="59"/>
    </row>
    <row r="57" spans="1:7" ht="15.75" x14ac:dyDescent="0.25">
      <c r="A57" s="59">
        <v>8</v>
      </c>
      <c r="B57" s="59">
        <v>1.2999999999999999E-3</v>
      </c>
      <c r="D57" s="59"/>
      <c r="E57" s="59"/>
      <c r="F57" s="59"/>
      <c r="G57" s="59"/>
    </row>
    <row r="58" spans="1:7" ht="15.75" x14ac:dyDescent="0.25">
      <c r="A58" s="59">
        <v>9</v>
      </c>
      <c r="B58" s="59">
        <v>1E-3</v>
      </c>
      <c r="D58" s="59"/>
      <c r="E58" s="59"/>
      <c r="F58" s="59"/>
      <c r="G58" s="59"/>
    </row>
    <row r="59" spans="1:7" ht="15.75" x14ac:dyDescent="0.25">
      <c r="A59" s="59">
        <v>10</v>
      </c>
      <c r="B59" s="59">
        <v>8.9999999999999998E-4</v>
      </c>
      <c r="D59" s="59"/>
      <c r="E59" s="59"/>
      <c r="F59" s="59"/>
      <c r="G59" s="59"/>
    </row>
    <row r="60" spans="1:7" ht="15.75" x14ac:dyDescent="0.25">
      <c r="A60" s="59">
        <v>11</v>
      </c>
      <c r="B60" s="59">
        <v>1.1999999999999999E-3</v>
      </c>
      <c r="D60" s="59"/>
      <c r="E60" s="59"/>
      <c r="F60" s="59"/>
      <c r="G60" s="59"/>
    </row>
    <row r="61" spans="1:7" ht="15.75" x14ac:dyDescent="0.25">
      <c r="A61" s="59">
        <v>12</v>
      </c>
      <c r="B61" s="59">
        <v>1E-3</v>
      </c>
      <c r="D61" s="59"/>
      <c r="E61" s="59"/>
      <c r="F61" s="59"/>
      <c r="G61" s="59"/>
    </row>
    <row r="62" spans="1:7" ht="15.75" x14ac:dyDescent="0.25">
      <c r="A62" s="59">
        <v>13</v>
      </c>
      <c r="B62" s="59">
        <v>8.9999999999999998E-4</v>
      </c>
      <c r="D62" s="59"/>
      <c r="E62" s="59"/>
      <c r="F62" s="59"/>
      <c r="G62" s="59"/>
    </row>
    <row r="63" spans="1:7" ht="15.75" x14ac:dyDescent="0.25">
      <c r="A63" s="59">
        <v>14</v>
      </c>
      <c r="B63" s="59">
        <v>1E-3</v>
      </c>
      <c r="D63" s="59"/>
      <c r="E63" s="59"/>
      <c r="F63" s="59"/>
      <c r="G63" s="59"/>
    </row>
    <row r="64" spans="1:7" ht="15.75" x14ac:dyDescent="0.25">
      <c r="A64" s="59">
        <v>15</v>
      </c>
      <c r="B64" s="59">
        <v>1.4E-3</v>
      </c>
      <c r="D64" s="59"/>
      <c r="E64" s="59"/>
      <c r="F64" s="59"/>
      <c r="G64" s="59"/>
    </row>
    <row r="65" spans="1:7" ht="15.75" x14ac:dyDescent="0.25">
      <c r="A65" s="59">
        <v>16</v>
      </c>
      <c r="B65" s="59">
        <v>1.1999999999999999E-3</v>
      </c>
      <c r="D65" s="59"/>
      <c r="E65" s="59"/>
      <c r="F65" s="59"/>
      <c r="G65" s="59"/>
    </row>
    <row r="66" spans="1:7" ht="15.75" x14ac:dyDescent="0.25">
      <c r="A66" s="59">
        <v>17</v>
      </c>
      <c r="B66" s="59">
        <v>1.1000000000000001E-3</v>
      </c>
      <c r="D66" s="59"/>
      <c r="E66" s="59"/>
      <c r="F66" s="59"/>
      <c r="G66" s="59"/>
    </row>
    <row r="67" spans="1:7" ht="15.75" x14ac:dyDescent="0.25">
      <c r="A67" s="59">
        <v>18</v>
      </c>
      <c r="B67" s="59">
        <v>1E-3</v>
      </c>
      <c r="D67" s="59"/>
      <c r="E67" s="59"/>
      <c r="F67" s="59"/>
      <c r="G67" s="59"/>
    </row>
    <row r="68" spans="1:7" ht="15.75" x14ac:dyDescent="0.25">
      <c r="A68" s="59">
        <v>19</v>
      </c>
      <c r="B68" s="59">
        <v>1.1000000000000001E-3</v>
      </c>
      <c r="D68" s="59"/>
      <c r="E68" s="59"/>
      <c r="F68" s="59"/>
      <c r="G68" s="59"/>
    </row>
    <row r="69" spans="1:7" ht="15.75" x14ac:dyDescent="0.25">
      <c r="A69" s="59">
        <v>20</v>
      </c>
      <c r="B69" s="59">
        <v>8.0000000000000004E-4</v>
      </c>
      <c r="D69" s="59"/>
      <c r="E69" s="59"/>
      <c r="F69" s="59"/>
      <c r="G69" s="59"/>
    </row>
    <row r="70" spans="1:7" ht="15.75" x14ac:dyDescent="0.25">
      <c r="A70" s="59">
        <v>21</v>
      </c>
      <c r="B70" s="59"/>
      <c r="D70" s="59"/>
      <c r="E70" s="59"/>
      <c r="F70" s="59"/>
      <c r="G70" s="59"/>
    </row>
    <row r="71" spans="1:7" ht="15.75" x14ac:dyDescent="0.25">
      <c r="A71" s="59">
        <v>22</v>
      </c>
      <c r="B71" s="59"/>
      <c r="D71" s="59"/>
      <c r="E71" s="59"/>
      <c r="F71" s="59"/>
      <c r="G71" s="59"/>
    </row>
    <row r="72" spans="1:7" ht="15.75" x14ac:dyDescent="0.25">
      <c r="A72" s="59">
        <v>23</v>
      </c>
      <c r="B72" s="59"/>
      <c r="D72" s="59"/>
      <c r="E72" s="59"/>
      <c r="F72" s="59"/>
      <c r="G72" s="59"/>
    </row>
    <row r="73" spans="1:7" ht="15.75" x14ac:dyDescent="0.25">
      <c r="A73" s="59">
        <v>24</v>
      </c>
      <c r="B73" s="59"/>
      <c r="D73" s="59"/>
      <c r="E73" s="59"/>
      <c r="F73" s="59"/>
      <c r="G73" s="59"/>
    </row>
    <row r="74" spans="1:7" ht="15.75" x14ac:dyDescent="0.25">
      <c r="A74" s="59">
        <v>25</v>
      </c>
      <c r="B74" s="59"/>
      <c r="D74" s="59"/>
      <c r="E74" s="59"/>
      <c r="F74" s="59"/>
      <c r="G74" s="59"/>
    </row>
    <row r="75" spans="1:7" ht="15.75" x14ac:dyDescent="0.25">
      <c r="A75" s="59">
        <v>26</v>
      </c>
      <c r="B75" s="59"/>
      <c r="D75" s="59"/>
      <c r="E75" s="59"/>
      <c r="F75" s="59"/>
      <c r="G75" s="59"/>
    </row>
    <row r="76" spans="1:7" ht="15.75" x14ac:dyDescent="0.25">
      <c r="A76" s="59">
        <v>27</v>
      </c>
      <c r="B76" s="59"/>
      <c r="D76" s="59"/>
      <c r="E76" s="59"/>
      <c r="F76" s="59"/>
      <c r="G76" s="59"/>
    </row>
    <row r="77" spans="1:7" ht="15.75" x14ac:dyDescent="0.25">
      <c r="A77" s="59">
        <v>28</v>
      </c>
      <c r="B77" s="59"/>
      <c r="D77" s="59"/>
      <c r="E77" s="59"/>
      <c r="F77" s="59"/>
      <c r="G77" s="59"/>
    </row>
    <row r="78" spans="1:7" ht="15.75" x14ac:dyDescent="0.25">
      <c r="A78" s="59">
        <v>29</v>
      </c>
      <c r="B78" s="59"/>
      <c r="D78" s="59"/>
      <c r="E78" s="59"/>
      <c r="F78" s="59"/>
      <c r="G78" s="59"/>
    </row>
    <row r="79" spans="1:7" ht="15.75" x14ac:dyDescent="0.25">
      <c r="A79" s="59">
        <v>30</v>
      </c>
      <c r="B79" s="59"/>
      <c r="D79" s="65"/>
      <c r="E79" s="59"/>
      <c r="F79" s="59"/>
      <c r="G79" s="59"/>
    </row>
    <row r="80" spans="1:7" ht="15.75" x14ac:dyDescent="0.25">
      <c r="A80" s="65" t="s">
        <v>57</v>
      </c>
      <c r="B80" s="64">
        <f>AVERAGE(B50:B79)</f>
        <v>1.1800000000000001E-3</v>
      </c>
      <c r="D80" s="65"/>
      <c r="E80" s="59"/>
      <c r="F80" s="59"/>
      <c r="G80" s="59"/>
    </row>
    <row r="81" spans="1:7" ht="15.75" x14ac:dyDescent="0.25">
      <c r="A81" s="65" t="s">
        <v>58</v>
      </c>
      <c r="B81" s="65">
        <f>STDEV(B50:B79)</f>
        <v>2.2147828692435599E-4</v>
      </c>
      <c r="D81" s="65"/>
      <c r="E81" s="59"/>
      <c r="F81" s="59"/>
      <c r="G81" s="59"/>
    </row>
    <row r="82" spans="1:7" ht="15.75" x14ac:dyDescent="0.25">
      <c r="A82" s="65"/>
      <c r="C82" s="59"/>
      <c r="D82" s="59"/>
      <c r="E82" s="59"/>
      <c r="F82" s="59"/>
      <c r="G82" s="59"/>
    </row>
    <row r="83" spans="1:7" ht="15.75" x14ac:dyDescent="0.25">
      <c r="A83" s="59"/>
      <c r="B83" s="59"/>
      <c r="C83" s="59"/>
      <c r="D83" s="59"/>
      <c r="E83" s="59"/>
      <c r="F83" s="59"/>
      <c r="G83" s="59"/>
    </row>
    <row r="84" spans="1:7" ht="15.75" x14ac:dyDescent="0.25">
      <c r="A84" s="59"/>
      <c r="B84" s="59"/>
      <c r="C84" s="59"/>
      <c r="D84" s="59"/>
      <c r="E84" s="59"/>
      <c r="F84" s="59"/>
      <c r="G84" s="59"/>
    </row>
    <row r="85" spans="1:7" ht="15.75" x14ac:dyDescent="0.25">
      <c r="A85" s="59"/>
      <c r="B85" s="59"/>
      <c r="C85" s="59"/>
      <c r="D85" s="59"/>
      <c r="E85" s="59"/>
      <c r="F85" s="59"/>
      <c r="G85" s="59"/>
    </row>
  </sheetData>
  <mergeCells count="1">
    <mergeCell ref="C7:D7"/>
  </mergeCells>
  <pageMargins left="0.7" right="0.7" top="0.75" bottom="0.75" header="0.3" footer="0.3"/>
  <pageSetup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5"/>
  <sheetViews>
    <sheetView zoomScale="78" zoomScaleNormal="78" workbookViewId="0"/>
  </sheetViews>
  <sheetFormatPr baseColWidth="10" defaultRowHeight="15" x14ac:dyDescent="0.25"/>
  <cols>
    <col min="1" max="1" width="16.5703125" customWidth="1"/>
    <col min="3" max="5" width="11.42578125" style="181"/>
    <col min="7" max="7" width="12" bestFit="1" customWidth="1"/>
    <col min="11" max="13" width="11.42578125" style="114"/>
    <col min="15" max="15" width="11.42578125" style="1"/>
    <col min="21" max="24" width="11.42578125" style="114"/>
    <col min="25" max="25" width="11.42578125" style="1"/>
  </cols>
  <sheetData>
    <row r="1" spans="1:25" ht="15.75" x14ac:dyDescent="0.25">
      <c r="A1" s="70" t="s">
        <v>6</v>
      </c>
      <c r="B1" s="70"/>
      <c r="C1" s="101"/>
      <c r="D1" s="101"/>
      <c r="E1" s="101"/>
      <c r="F1" s="70"/>
      <c r="G1" s="94"/>
      <c r="H1" s="70"/>
      <c r="I1" s="70"/>
      <c r="J1" s="70"/>
    </row>
    <row r="2" spans="1:25" ht="15.75" x14ac:dyDescent="0.25">
      <c r="A2" s="70" t="s">
        <v>127</v>
      </c>
      <c r="B2" s="70"/>
      <c r="C2" s="101"/>
      <c r="D2" s="101"/>
      <c r="E2" s="101"/>
      <c r="F2" s="70"/>
      <c r="G2" s="94"/>
      <c r="H2" s="70"/>
      <c r="I2" s="70"/>
      <c r="J2" s="70"/>
    </row>
    <row r="3" spans="1:25" ht="15.75" x14ac:dyDescent="0.25">
      <c r="A3" s="89" t="s">
        <v>213</v>
      </c>
      <c r="B3" s="70"/>
      <c r="C3" s="101"/>
      <c r="D3" s="101"/>
      <c r="E3" s="101"/>
      <c r="F3" s="70"/>
      <c r="G3" s="94"/>
      <c r="H3" s="70"/>
      <c r="I3" s="70"/>
      <c r="J3" s="70"/>
    </row>
    <row r="4" spans="1:25" ht="15.75" x14ac:dyDescent="0.25">
      <c r="A4" s="70" t="s">
        <v>217</v>
      </c>
      <c r="B4" s="70"/>
      <c r="C4" s="101"/>
      <c r="D4" s="101"/>
      <c r="E4" s="101"/>
      <c r="F4" s="70"/>
      <c r="G4" s="94"/>
      <c r="H4" s="70"/>
      <c r="I4" s="70"/>
      <c r="J4" s="70"/>
    </row>
    <row r="5" spans="1:25" ht="15.75" x14ac:dyDescent="0.25">
      <c r="A5" s="60" t="s">
        <v>182</v>
      </c>
      <c r="B5" s="70"/>
      <c r="C5" s="101"/>
      <c r="D5" s="101"/>
      <c r="E5" s="101"/>
      <c r="F5" s="70" t="s">
        <v>178</v>
      </c>
      <c r="G5" s="94"/>
      <c r="H5" s="70"/>
      <c r="I5" s="70"/>
      <c r="J5" s="70"/>
    </row>
    <row r="6" spans="1:25" ht="15.75" x14ac:dyDescent="0.25">
      <c r="B6" s="70"/>
      <c r="C6" s="101"/>
      <c r="D6" s="101"/>
      <c r="E6" s="101"/>
      <c r="F6" s="70"/>
      <c r="G6" s="94"/>
      <c r="H6" s="70"/>
      <c r="I6" s="70"/>
      <c r="J6" s="70"/>
    </row>
    <row r="7" spans="1:25" ht="15.75" x14ac:dyDescent="0.25">
      <c r="A7" s="70"/>
      <c r="B7" s="70"/>
      <c r="C7" s="101"/>
      <c r="D7" s="101"/>
      <c r="E7" s="101" t="s">
        <v>145</v>
      </c>
      <c r="F7" s="70"/>
      <c r="H7" s="70"/>
      <c r="I7" s="70" t="s">
        <v>214</v>
      </c>
      <c r="J7" s="70"/>
      <c r="S7" s="62" t="s">
        <v>133</v>
      </c>
    </row>
    <row r="8" spans="1:25" ht="15.75" x14ac:dyDescent="0.25">
      <c r="A8" s="160"/>
      <c r="B8" s="74"/>
      <c r="C8" s="255"/>
      <c r="D8" s="255"/>
      <c r="E8" s="101"/>
      <c r="F8" s="70"/>
      <c r="G8" s="60"/>
      <c r="H8" s="70"/>
      <c r="I8" s="70"/>
      <c r="J8" s="70"/>
      <c r="K8" s="69"/>
      <c r="L8" s="69"/>
      <c r="M8" s="69"/>
      <c r="N8" s="60"/>
      <c r="O8" s="90"/>
      <c r="P8" s="60"/>
      <c r="Q8" s="60"/>
      <c r="R8" s="60"/>
      <c r="S8" s="60"/>
      <c r="T8" s="60"/>
      <c r="U8" s="69"/>
      <c r="V8" s="69"/>
      <c r="W8" s="69"/>
      <c r="X8" s="69"/>
      <c r="Y8" s="90"/>
    </row>
    <row r="9" spans="1:25" ht="15.75" x14ac:dyDescent="0.25">
      <c r="A9" s="160" t="s">
        <v>12</v>
      </c>
      <c r="B9" s="160" t="s">
        <v>188</v>
      </c>
      <c r="C9" s="101" t="s">
        <v>17</v>
      </c>
      <c r="D9" s="102" t="s">
        <v>49</v>
      </c>
      <c r="E9" s="101" t="s">
        <v>15</v>
      </c>
      <c r="F9" s="70" t="s">
        <v>50</v>
      </c>
      <c r="G9" s="77" t="s">
        <v>51</v>
      </c>
      <c r="H9" s="60"/>
      <c r="I9" s="160" t="s">
        <v>12</v>
      </c>
      <c r="J9" s="60" t="s">
        <v>188</v>
      </c>
      <c r="K9" s="69" t="s">
        <v>17</v>
      </c>
      <c r="L9" s="69" t="s">
        <v>49</v>
      </c>
      <c r="M9" s="69" t="s">
        <v>15</v>
      </c>
      <c r="N9" s="60" t="s">
        <v>50</v>
      </c>
      <c r="O9" s="90" t="s">
        <v>51</v>
      </c>
      <c r="P9" s="77" t="s">
        <v>215</v>
      </c>
      <c r="Q9" s="60"/>
      <c r="R9" s="60"/>
      <c r="S9" s="160" t="s">
        <v>12</v>
      </c>
      <c r="T9" s="70" t="s">
        <v>17</v>
      </c>
      <c r="U9" s="61" t="s">
        <v>49</v>
      </c>
      <c r="V9" s="96" t="s">
        <v>15</v>
      </c>
      <c r="W9" s="96" t="s">
        <v>173</v>
      </c>
      <c r="X9" s="96" t="s">
        <v>204</v>
      </c>
      <c r="Y9" s="201" t="s">
        <v>191</v>
      </c>
    </row>
    <row r="10" spans="1:25" ht="15.75" x14ac:dyDescent="0.25">
      <c r="A10" s="160" t="s">
        <v>96</v>
      </c>
      <c r="B10" s="160">
        <v>0</v>
      </c>
      <c r="C10" s="196">
        <v>0</v>
      </c>
      <c r="D10" s="102">
        <v>0</v>
      </c>
      <c r="E10" s="102">
        <f>C10+D10</f>
        <v>0</v>
      </c>
      <c r="F10" s="160">
        <v>46.8</v>
      </c>
      <c r="G10" s="78">
        <f>(E10*100)/F10</f>
        <v>0</v>
      </c>
      <c r="H10" s="160"/>
      <c r="I10" s="160" t="s">
        <v>96</v>
      </c>
      <c r="J10" s="60">
        <v>0</v>
      </c>
      <c r="K10" s="69">
        <f t="shared" ref="K10:K39" si="0">+(C10*0.01)/1</f>
        <v>0</v>
      </c>
      <c r="L10" s="69">
        <f t="shared" ref="L10:L39" si="1">+(D10*0.01)/1</f>
        <v>0</v>
      </c>
      <c r="M10" s="69">
        <f t="shared" ref="M10:M39" si="2">+(E10*0.01)/1</f>
        <v>0</v>
      </c>
      <c r="N10" s="60">
        <f t="shared" ref="N10:N39" si="3">+(F10*0.01)/1</f>
        <v>0.46799999999999997</v>
      </c>
      <c r="O10" s="90">
        <f>+(M10*100)/N10</f>
        <v>0</v>
      </c>
      <c r="P10" s="161">
        <v>0</v>
      </c>
      <c r="Q10" s="60"/>
      <c r="R10" s="60"/>
      <c r="S10" s="160" t="s">
        <v>96</v>
      </c>
      <c r="T10" s="161">
        <v>0</v>
      </c>
      <c r="U10" s="65">
        <f>+L10*0.0004/0.5</f>
        <v>0</v>
      </c>
      <c r="V10" s="61">
        <f>+T10+U10</f>
        <v>0</v>
      </c>
      <c r="W10" s="65">
        <v>1E-4</v>
      </c>
      <c r="X10" s="65">
        <f>+W10+V10</f>
        <v>1E-4</v>
      </c>
      <c r="Y10" s="90">
        <f>+V10*100/X10</f>
        <v>0</v>
      </c>
    </row>
    <row r="11" spans="1:25" ht="15.75" x14ac:dyDescent="0.25">
      <c r="A11" s="160" t="s">
        <v>97</v>
      </c>
      <c r="B11" s="160">
        <v>0</v>
      </c>
      <c r="C11" s="196">
        <v>0</v>
      </c>
      <c r="D11" s="102">
        <v>0</v>
      </c>
      <c r="E11" s="102">
        <f t="shared" ref="E11:E39" si="4">C11+D11</f>
        <v>0</v>
      </c>
      <c r="F11" s="160">
        <v>79.099999999999994</v>
      </c>
      <c r="G11" s="78">
        <f t="shared" ref="G11:G39" si="5">(E11*100)/F11</f>
        <v>0</v>
      </c>
      <c r="H11" s="160"/>
      <c r="I11" s="160" t="s">
        <v>97</v>
      </c>
      <c r="J11" s="60">
        <v>0</v>
      </c>
      <c r="K11" s="69">
        <f t="shared" si="0"/>
        <v>0</v>
      </c>
      <c r="L11" s="69">
        <f t="shared" si="1"/>
        <v>0</v>
      </c>
      <c r="M11" s="69">
        <f t="shared" si="2"/>
        <v>0</v>
      </c>
      <c r="N11" s="60">
        <f t="shared" si="3"/>
        <v>0.79099999999999993</v>
      </c>
      <c r="O11" s="90">
        <f t="shared" ref="O11:O39" si="6">+(M11*100)/N11</f>
        <v>0</v>
      </c>
      <c r="P11" s="161">
        <v>0</v>
      </c>
      <c r="Q11" s="60"/>
      <c r="R11" s="60"/>
      <c r="S11" s="160" t="s">
        <v>97</v>
      </c>
      <c r="T11" s="161">
        <v>0</v>
      </c>
      <c r="U11" s="65">
        <f t="shared" ref="U11:U39" si="7">+L11*0.0004/0.5</f>
        <v>0</v>
      </c>
      <c r="V11" s="61">
        <f t="shared" ref="V11:V39" si="8">+T11+U11</f>
        <v>0</v>
      </c>
      <c r="W11" s="65">
        <v>4.6500000000000003E-4</v>
      </c>
      <c r="X11" s="65">
        <f t="shared" ref="X11:X39" si="9">+W11+V11</f>
        <v>4.6500000000000003E-4</v>
      </c>
      <c r="Y11" s="90">
        <f t="shared" ref="Y11:Y39" si="10">+V11*100/X11</f>
        <v>0</v>
      </c>
    </row>
    <row r="12" spans="1:25" ht="15.75" x14ac:dyDescent="0.25">
      <c r="A12" s="160" t="s">
        <v>98</v>
      </c>
      <c r="B12" s="160">
        <v>0</v>
      </c>
      <c r="C12" s="196">
        <v>0</v>
      </c>
      <c r="D12" s="102">
        <v>0</v>
      </c>
      <c r="E12" s="102">
        <f t="shared" si="4"/>
        <v>0</v>
      </c>
      <c r="F12" s="160">
        <v>92.6</v>
      </c>
      <c r="G12" s="78">
        <f t="shared" si="5"/>
        <v>0</v>
      </c>
      <c r="H12" s="160"/>
      <c r="I12" s="160" t="s">
        <v>98</v>
      </c>
      <c r="J12" s="60">
        <v>0</v>
      </c>
      <c r="K12" s="69">
        <f t="shared" si="0"/>
        <v>0</v>
      </c>
      <c r="L12" s="69">
        <f t="shared" si="1"/>
        <v>0</v>
      </c>
      <c r="M12" s="69">
        <f t="shared" si="2"/>
        <v>0</v>
      </c>
      <c r="N12" s="60">
        <f t="shared" si="3"/>
        <v>0.92599999999999993</v>
      </c>
      <c r="O12" s="90">
        <f t="shared" si="6"/>
        <v>0</v>
      </c>
      <c r="P12" s="161">
        <v>0</v>
      </c>
      <c r="Q12" s="60"/>
      <c r="R12" s="60"/>
      <c r="S12" s="160" t="s">
        <v>98</v>
      </c>
      <c r="T12" s="161">
        <v>0</v>
      </c>
      <c r="U12" s="65">
        <f t="shared" si="7"/>
        <v>0</v>
      </c>
      <c r="V12" s="61">
        <f t="shared" si="8"/>
        <v>0</v>
      </c>
      <c r="W12" s="65">
        <v>1.1000000000000001E-3</v>
      </c>
      <c r="X12" s="65">
        <f t="shared" si="9"/>
        <v>1.1000000000000001E-3</v>
      </c>
      <c r="Y12" s="90">
        <f t="shared" si="10"/>
        <v>0</v>
      </c>
    </row>
    <row r="13" spans="1:25" ht="15.75" x14ac:dyDescent="0.25">
      <c r="A13" s="160" t="s">
        <v>99</v>
      </c>
      <c r="B13" s="160">
        <v>0</v>
      </c>
      <c r="C13" s="196">
        <v>0</v>
      </c>
      <c r="D13" s="102">
        <v>0</v>
      </c>
      <c r="E13" s="102">
        <f t="shared" si="4"/>
        <v>0</v>
      </c>
      <c r="F13" s="160">
        <v>71.7</v>
      </c>
      <c r="G13" s="78">
        <f t="shared" si="5"/>
        <v>0</v>
      </c>
      <c r="H13" s="160"/>
      <c r="I13" s="160" t="s">
        <v>99</v>
      </c>
      <c r="J13" s="60">
        <v>0</v>
      </c>
      <c r="K13" s="69">
        <f t="shared" si="0"/>
        <v>0</v>
      </c>
      <c r="L13" s="69">
        <f t="shared" si="1"/>
        <v>0</v>
      </c>
      <c r="M13" s="69">
        <f t="shared" si="2"/>
        <v>0</v>
      </c>
      <c r="N13" s="60">
        <f t="shared" si="3"/>
        <v>0.71700000000000008</v>
      </c>
      <c r="O13" s="90">
        <f t="shared" si="6"/>
        <v>0</v>
      </c>
      <c r="P13" s="161">
        <v>0</v>
      </c>
      <c r="Q13" s="60"/>
      <c r="R13" s="60"/>
      <c r="S13" s="160" t="s">
        <v>99</v>
      </c>
      <c r="T13" s="161">
        <v>0</v>
      </c>
      <c r="U13" s="65">
        <f t="shared" si="7"/>
        <v>0</v>
      </c>
      <c r="V13" s="61">
        <f t="shared" si="8"/>
        <v>0</v>
      </c>
      <c r="W13" s="65">
        <v>4.6500000000000014E-4</v>
      </c>
      <c r="X13" s="65">
        <f t="shared" si="9"/>
        <v>4.6500000000000014E-4</v>
      </c>
      <c r="Y13" s="90">
        <f t="shared" si="10"/>
        <v>0</v>
      </c>
    </row>
    <row r="14" spans="1:25" ht="15.75" x14ac:dyDescent="0.25">
      <c r="A14" s="160" t="s">
        <v>100</v>
      </c>
      <c r="B14" s="160">
        <v>0</v>
      </c>
      <c r="C14" s="196">
        <v>0</v>
      </c>
      <c r="D14" s="102">
        <v>0</v>
      </c>
      <c r="E14" s="102">
        <f t="shared" si="4"/>
        <v>0</v>
      </c>
      <c r="F14" s="160">
        <v>70.900000000000006</v>
      </c>
      <c r="G14" s="78">
        <f t="shared" si="5"/>
        <v>0</v>
      </c>
      <c r="H14" s="160"/>
      <c r="I14" s="160" t="s">
        <v>100</v>
      </c>
      <c r="J14" s="60">
        <v>0</v>
      </c>
      <c r="K14" s="69">
        <f t="shared" si="0"/>
        <v>0</v>
      </c>
      <c r="L14" s="69">
        <f t="shared" si="1"/>
        <v>0</v>
      </c>
      <c r="M14" s="69">
        <f t="shared" si="2"/>
        <v>0</v>
      </c>
      <c r="N14" s="60">
        <f t="shared" si="3"/>
        <v>0.70900000000000007</v>
      </c>
      <c r="O14" s="90">
        <f t="shared" si="6"/>
        <v>0</v>
      </c>
      <c r="P14" s="161">
        <v>0</v>
      </c>
      <c r="Q14" s="60"/>
      <c r="R14" s="60"/>
      <c r="S14" s="160" t="s">
        <v>100</v>
      </c>
      <c r="T14" s="161">
        <v>0</v>
      </c>
      <c r="U14" s="65">
        <f t="shared" si="7"/>
        <v>0</v>
      </c>
      <c r="V14" s="61">
        <f t="shared" si="8"/>
        <v>0</v>
      </c>
      <c r="W14" s="65">
        <v>4.0000000000000002E-4</v>
      </c>
      <c r="X14" s="65">
        <f t="shared" si="9"/>
        <v>4.0000000000000002E-4</v>
      </c>
      <c r="Y14" s="90">
        <f t="shared" si="10"/>
        <v>0</v>
      </c>
    </row>
    <row r="15" spans="1:25" ht="15.75" x14ac:dyDescent="0.25">
      <c r="A15" s="160" t="s">
        <v>101</v>
      </c>
      <c r="B15" s="160">
        <v>0</v>
      </c>
      <c r="C15" s="196">
        <v>0</v>
      </c>
      <c r="D15" s="102">
        <v>0.191</v>
      </c>
      <c r="E15" s="102">
        <f t="shared" si="4"/>
        <v>0.191</v>
      </c>
      <c r="F15" s="160">
        <v>72.8</v>
      </c>
      <c r="G15" s="78">
        <f t="shared" si="5"/>
        <v>0.26236263736263737</v>
      </c>
      <c r="H15" s="160"/>
      <c r="I15" s="160" t="s">
        <v>101</v>
      </c>
      <c r="J15" s="60">
        <v>0</v>
      </c>
      <c r="K15" s="69">
        <f t="shared" si="0"/>
        <v>0</v>
      </c>
      <c r="L15" s="69">
        <f t="shared" si="1"/>
        <v>1.91E-3</v>
      </c>
      <c r="M15" s="69">
        <f t="shared" si="2"/>
        <v>1.91E-3</v>
      </c>
      <c r="N15" s="60">
        <f t="shared" si="3"/>
        <v>0.72799999999999998</v>
      </c>
      <c r="O15" s="90">
        <f t="shared" si="6"/>
        <v>0.26236263736263737</v>
      </c>
      <c r="P15" s="161">
        <v>1</v>
      </c>
      <c r="Q15" s="60"/>
      <c r="R15" s="60"/>
      <c r="S15" s="160" t="s">
        <v>101</v>
      </c>
      <c r="T15" s="161">
        <v>0</v>
      </c>
      <c r="U15" s="65">
        <f t="shared" si="7"/>
        <v>1.528E-6</v>
      </c>
      <c r="V15" s="61">
        <f t="shared" si="8"/>
        <v>1.528E-6</v>
      </c>
      <c r="W15" s="65">
        <v>1E-3</v>
      </c>
      <c r="X15" s="65">
        <f t="shared" si="9"/>
        <v>1.001528E-3</v>
      </c>
      <c r="Y15" s="90">
        <f t="shared" si="10"/>
        <v>0.15256687781070524</v>
      </c>
    </row>
    <row r="16" spans="1:25" ht="15.75" x14ac:dyDescent="0.25">
      <c r="A16" s="160" t="s">
        <v>102</v>
      </c>
      <c r="B16" s="160">
        <v>0</v>
      </c>
      <c r="C16" s="196">
        <v>0</v>
      </c>
      <c r="D16" s="102">
        <v>9.5000000000000001E-2</v>
      </c>
      <c r="E16" s="102">
        <f t="shared" si="4"/>
        <v>9.5000000000000001E-2</v>
      </c>
      <c r="F16" s="160">
        <v>44.9</v>
      </c>
      <c r="G16" s="78">
        <f t="shared" si="5"/>
        <v>0.2115812917594655</v>
      </c>
      <c r="H16" s="160"/>
      <c r="I16" s="160" t="s">
        <v>102</v>
      </c>
      <c r="J16" s="60">
        <v>0</v>
      </c>
      <c r="K16" s="69">
        <f t="shared" si="0"/>
        <v>0</v>
      </c>
      <c r="L16" s="69">
        <f t="shared" si="1"/>
        <v>9.5E-4</v>
      </c>
      <c r="M16" s="69">
        <f t="shared" si="2"/>
        <v>9.5E-4</v>
      </c>
      <c r="N16" s="60">
        <f t="shared" si="3"/>
        <v>0.44900000000000001</v>
      </c>
      <c r="O16" s="90">
        <f t="shared" si="6"/>
        <v>0.21158129175946547</v>
      </c>
      <c r="P16" s="161">
        <v>1</v>
      </c>
      <c r="Q16" s="60"/>
      <c r="R16" s="60"/>
      <c r="S16" s="160" t="s">
        <v>102</v>
      </c>
      <c r="T16" s="161">
        <v>0</v>
      </c>
      <c r="U16" s="65">
        <f t="shared" si="7"/>
        <v>7.6000000000000003E-7</v>
      </c>
      <c r="V16" s="61">
        <f t="shared" si="8"/>
        <v>7.6000000000000003E-7</v>
      </c>
      <c r="W16" s="65">
        <v>4.6500000000000008E-4</v>
      </c>
      <c r="X16" s="65">
        <f t="shared" si="9"/>
        <v>4.6576000000000007E-4</v>
      </c>
      <c r="Y16" s="90">
        <f t="shared" si="10"/>
        <v>0.16317416695293713</v>
      </c>
    </row>
    <row r="17" spans="1:25" ht="15.75" x14ac:dyDescent="0.25">
      <c r="A17" s="160" t="s">
        <v>103</v>
      </c>
      <c r="B17" s="160">
        <v>0</v>
      </c>
      <c r="C17" s="196">
        <v>0</v>
      </c>
      <c r="D17" s="102">
        <v>0</v>
      </c>
      <c r="E17" s="102">
        <f t="shared" si="4"/>
        <v>0</v>
      </c>
      <c r="F17" s="160">
        <v>61.4</v>
      </c>
      <c r="G17" s="78">
        <f t="shared" si="5"/>
        <v>0</v>
      </c>
      <c r="H17" s="160"/>
      <c r="I17" s="160" t="s">
        <v>103</v>
      </c>
      <c r="J17" s="60">
        <v>0</v>
      </c>
      <c r="K17" s="69">
        <f t="shared" si="0"/>
        <v>0</v>
      </c>
      <c r="L17" s="69">
        <f t="shared" si="1"/>
        <v>0</v>
      </c>
      <c r="M17" s="69">
        <f t="shared" si="2"/>
        <v>0</v>
      </c>
      <c r="N17" s="60">
        <f t="shared" si="3"/>
        <v>0.61399999999999999</v>
      </c>
      <c r="O17" s="90">
        <f>+(M17*100)/N17</f>
        <v>0</v>
      </c>
      <c r="P17" s="161">
        <v>0</v>
      </c>
      <c r="Q17" s="60"/>
      <c r="R17" s="60"/>
      <c r="S17" s="160" t="s">
        <v>103</v>
      </c>
      <c r="T17" s="161">
        <v>0</v>
      </c>
      <c r="U17" s="65">
        <f t="shared" si="7"/>
        <v>0</v>
      </c>
      <c r="V17" s="61">
        <f t="shared" si="8"/>
        <v>0</v>
      </c>
      <c r="W17" s="65">
        <v>4.6500000000000008E-4</v>
      </c>
      <c r="X17" s="65">
        <f t="shared" si="9"/>
        <v>4.6500000000000008E-4</v>
      </c>
      <c r="Y17" s="90">
        <f t="shared" si="10"/>
        <v>0</v>
      </c>
    </row>
    <row r="18" spans="1:25" ht="16.5" thickBot="1" x14ac:dyDescent="0.3">
      <c r="A18" s="160" t="s">
        <v>104</v>
      </c>
      <c r="B18" s="160">
        <v>0</v>
      </c>
      <c r="C18" s="196">
        <v>0</v>
      </c>
      <c r="D18" s="102">
        <v>0</v>
      </c>
      <c r="E18" s="102">
        <f t="shared" si="4"/>
        <v>0</v>
      </c>
      <c r="F18" s="160">
        <v>44.9</v>
      </c>
      <c r="G18" s="78">
        <f>(E18*100)/F18</f>
        <v>0</v>
      </c>
      <c r="H18" s="160"/>
      <c r="I18" s="160" t="s">
        <v>104</v>
      </c>
      <c r="J18" s="60">
        <v>0</v>
      </c>
      <c r="K18" s="69">
        <f t="shared" si="0"/>
        <v>0</v>
      </c>
      <c r="L18" s="69">
        <f t="shared" si="1"/>
        <v>0</v>
      </c>
      <c r="M18" s="69">
        <f t="shared" si="2"/>
        <v>0</v>
      </c>
      <c r="N18" s="60">
        <f t="shared" si="3"/>
        <v>0.44900000000000001</v>
      </c>
      <c r="O18" s="90">
        <f>+(M18*100)/N18</f>
        <v>0</v>
      </c>
      <c r="P18" s="161">
        <v>0</v>
      </c>
      <c r="Q18" s="60"/>
      <c r="R18" s="60"/>
      <c r="S18" s="160" t="s">
        <v>104</v>
      </c>
      <c r="T18" s="161">
        <v>0</v>
      </c>
      <c r="U18" s="65">
        <f t="shared" si="7"/>
        <v>0</v>
      </c>
      <c r="V18" s="61">
        <f t="shared" si="8"/>
        <v>0</v>
      </c>
      <c r="W18" s="65">
        <v>2.0000000000000001E-4</v>
      </c>
      <c r="X18" s="65">
        <f t="shared" si="9"/>
        <v>2.0000000000000001E-4</v>
      </c>
      <c r="Y18" s="90">
        <f t="shared" si="10"/>
        <v>0</v>
      </c>
    </row>
    <row r="19" spans="1:25" ht="16.5" thickBot="1" x14ac:dyDescent="0.3">
      <c r="A19" s="160" t="s">
        <v>105</v>
      </c>
      <c r="B19" s="160">
        <v>0</v>
      </c>
      <c r="C19" s="196">
        <v>0</v>
      </c>
      <c r="D19" s="102">
        <v>0</v>
      </c>
      <c r="E19" s="102">
        <f t="shared" si="4"/>
        <v>0</v>
      </c>
      <c r="F19" s="160">
        <v>73.5</v>
      </c>
      <c r="G19" s="78">
        <f t="shared" si="5"/>
        <v>0</v>
      </c>
      <c r="H19" s="160"/>
      <c r="I19" s="160" t="s">
        <v>105</v>
      </c>
      <c r="J19" s="60">
        <v>0</v>
      </c>
      <c r="K19" s="69">
        <f t="shared" si="0"/>
        <v>0</v>
      </c>
      <c r="L19" s="69">
        <f t="shared" si="1"/>
        <v>0</v>
      </c>
      <c r="M19" s="69">
        <f t="shared" si="2"/>
        <v>0</v>
      </c>
      <c r="N19" s="60">
        <f t="shared" si="3"/>
        <v>0.73499999999999999</v>
      </c>
      <c r="O19" s="90">
        <f>+(M19*100)/N19</f>
        <v>0</v>
      </c>
      <c r="P19" s="161">
        <v>0</v>
      </c>
      <c r="Q19" s="200"/>
      <c r="R19" s="60"/>
      <c r="S19" s="160" t="s">
        <v>105</v>
      </c>
      <c r="T19" s="161">
        <v>0</v>
      </c>
      <c r="U19" s="65">
        <f t="shared" si="7"/>
        <v>0</v>
      </c>
      <c r="V19" s="61">
        <f t="shared" si="8"/>
        <v>0</v>
      </c>
      <c r="W19" s="65">
        <v>8.0000000000000004E-4</v>
      </c>
      <c r="X19" s="65">
        <f t="shared" si="9"/>
        <v>8.0000000000000004E-4</v>
      </c>
      <c r="Y19" s="90">
        <f t="shared" si="10"/>
        <v>0</v>
      </c>
    </row>
    <row r="20" spans="1:25" ht="15.75" x14ac:dyDescent="0.25">
      <c r="A20" s="160" t="s">
        <v>106</v>
      </c>
      <c r="B20" s="160">
        <v>0</v>
      </c>
      <c r="C20" s="196">
        <v>0</v>
      </c>
      <c r="D20" s="102">
        <v>1.1499999999999999</v>
      </c>
      <c r="E20" s="102">
        <f t="shared" si="4"/>
        <v>1.1499999999999999</v>
      </c>
      <c r="F20" s="160">
        <v>44.2</v>
      </c>
      <c r="G20" s="78">
        <f t="shared" si="5"/>
        <v>2.6018099547511309</v>
      </c>
      <c r="H20" s="160"/>
      <c r="I20" s="160" t="s">
        <v>106</v>
      </c>
      <c r="J20" s="60">
        <v>0</v>
      </c>
      <c r="K20" s="69">
        <f t="shared" si="0"/>
        <v>0</v>
      </c>
      <c r="L20" s="69">
        <f t="shared" si="1"/>
        <v>1.15E-2</v>
      </c>
      <c r="M20" s="69">
        <f t="shared" si="2"/>
        <v>1.15E-2</v>
      </c>
      <c r="N20" s="60">
        <f t="shared" si="3"/>
        <v>0.44200000000000006</v>
      </c>
      <c r="O20" s="90">
        <f t="shared" si="6"/>
        <v>2.6018099547511309</v>
      </c>
      <c r="P20" s="161">
        <v>1</v>
      </c>
      <c r="Q20" s="60"/>
      <c r="R20" s="60"/>
      <c r="S20" s="160" t="s">
        <v>106</v>
      </c>
      <c r="T20" s="161">
        <v>0</v>
      </c>
      <c r="U20" s="65">
        <f t="shared" si="7"/>
        <v>9.2E-6</v>
      </c>
      <c r="V20" s="61">
        <f t="shared" si="8"/>
        <v>9.2E-6</v>
      </c>
      <c r="W20" s="65">
        <v>4.6500000000000008E-4</v>
      </c>
      <c r="X20" s="65">
        <f t="shared" si="9"/>
        <v>4.7420000000000009E-4</v>
      </c>
      <c r="Y20" s="90">
        <f t="shared" si="10"/>
        <v>1.9401096583719946</v>
      </c>
    </row>
    <row r="21" spans="1:25" ht="15.75" x14ac:dyDescent="0.25">
      <c r="A21" s="160" t="s">
        <v>107</v>
      </c>
      <c r="B21" s="160">
        <v>0</v>
      </c>
      <c r="C21" s="196">
        <v>0</v>
      </c>
      <c r="D21" s="102">
        <v>9.4E-2</v>
      </c>
      <c r="E21" s="102">
        <f t="shared" si="4"/>
        <v>9.4E-2</v>
      </c>
      <c r="F21" s="160">
        <v>39.5</v>
      </c>
      <c r="G21" s="78">
        <f t="shared" si="5"/>
        <v>0.23797468354430382</v>
      </c>
      <c r="H21" s="160"/>
      <c r="I21" s="160" t="s">
        <v>107</v>
      </c>
      <c r="J21" s="60">
        <v>0</v>
      </c>
      <c r="K21" s="69">
        <f t="shared" si="0"/>
        <v>0</v>
      </c>
      <c r="L21" s="69">
        <f t="shared" si="1"/>
        <v>9.3999999999999997E-4</v>
      </c>
      <c r="M21" s="69">
        <f t="shared" si="2"/>
        <v>9.3999999999999997E-4</v>
      </c>
      <c r="N21" s="60">
        <f t="shared" si="3"/>
        <v>0.39500000000000002</v>
      </c>
      <c r="O21" s="90">
        <f t="shared" si="6"/>
        <v>0.23797468354430379</v>
      </c>
      <c r="P21" s="161">
        <v>1</v>
      </c>
      <c r="Q21" s="60"/>
      <c r="R21" s="60"/>
      <c r="S21" s="160" t="s">
        <v>107</v>
      </c>
      <c r="T21" s="161">
        <v>0</v>
      </c>
      <c r="U21" s="65">
        <f t="shared" si="7"/>
        <v>7.5200000000000006E-7</v>
      </c>
      <c r="V21" s="61">
        <f t="shared" si="8"/>
        <v>7.5200000000000006E-7</v>
      </c>
      <c r="W21" s="65">
        <v>2.0000000000000001E-4</v>
      </c>
      <c r="X21" s="65">
        <f t="shared" si="9"/>
        <v>2.0075200000000001E-4</v>
      </c>
      <c r="Y21" s="90">
        <f t="shared" si="10"/>
        <v>0.37459153582529692</v>
      </c>
    </row>
    <row r="22" spans="1:25" ht="15.75" x14ac:dyDescent="0.25">
      <c r="A22" s="160" t="s">
        <v>108</v>
      </c>
      <c r="B22" s="160">
        <v>0</v>
      </c>
      <c r="C22" s="196">
        <v>0</v>
      </c>
      <c r="D22" s="102">
        <v>2.1999999999999999E-2</v>
      </c>
      <c r="E22" s="102">
        <f t="shared" si="4"/>
        <v>2.1999999999999999E-2</v>
      </c>
      <c r="F22" s="160">
        <v>40.1</v>
      </c>
      <c r="G22" s="78">
        <f t="shared" si="5"/>
        <v>5.486284289276807E-2</v>
      </c>
      <c r="H22" s="160"/>
      <c r="I22" s="160" t="s">
        <v>108</v>
      </c>
      <c r="J22" s="60">
        <v>0</v>
      </c>
      <c r="K22" s="69">
        <f t="shared" si="0"/>
        <v>0</v>
      </c>
      <c r="L22" s="69">
        <f t="shared" si="1"/>
        <v>2.1999999999999998E-4</v>
      </c>
      <c r="M22" s="69">
        <f t="shared" si="2"/>
        <v>2.1999999999999998E-4</v>
      </c>
      <c r="N22" s="60">
        <f t="shared" si="3"/>
        <v>0.40100000000000002</v>
      </c>
      <c r="O22" s="90">
        <f t="shared" si="6"/>
        <v>5.4862842892768077E-2</v>
      </c>
      <c r="P22" s="161">
        <v>1</v>
      </c>
      <c r="Q22" s="60"/>
      <c r="R22" s="60"/>
      <c r="S22" s="160" t="s">
        <v>108</v>
      </c>
      <c r="T22" s="161">
        <v>0</v>
      </c>
      <c r="U22" s="65">
        <f t="shared" si="7"/>
        <v>1.7599999999999999E-7</v>
      </c>
      <c r="V22" s="61">
        <f t="shared" si="8"/>
        <v>1.7599999999999999E-7</v>
      </c>
      <c r="W22" s="65">
        <v>1E-4</v>
      </c>
      <c r="X22" s="65">
        <f t="shared" si="9"/>
        <v>1.0017600000000001E-4</v>
      </c>
      <c r="Y22" s="90">
        <f t="shared" si="10"/>
        <v>0.17569078421977316</v>
      </c>
    </row>
    <row r="23" spans="1:25" ht="15.75" x14ac:dyDescent="0.25">
      <c r="A23" s="160" t="s">
        <v>109</v>
      </c>
      <c r="B23" s="160">
        <v>0</v>
      </c>
      <c r="C23" s="196">
        <v>0</v>
      </c>
      <c r="D23" s="102">
        <v>0</v>
      </c>
      <c r="E23" s="102">
        <f t="shared" si="4"/>
        <v>0</v>
      </c>
      <c r="F23" s="160">
        <v>34.1</v>
      </c>
      <c r="G23" s="78">
        <f t="shared" si="5"/>
        <v>0</v>
      </c>
      <c r="H23" s="160"/>
      <c r="I23" s="160" t="s">
        <v>109</v>
      </c>
      <c r="J23" s="60">
        <v>0</v>
      </c>
      <c r="K23" s="69">
        <f t="shared" si="0"/>
        <v>0</v>
      </c>
      <c r="L23" s="69">
        <f t="shared" si="1"/>
        <v>0</v>
      </c>
      <c r="M23" s="69">
        <f t="shared" si="2"/>
        <v>0</v>
      </c>
      <c r="N23" s="60">
        <f t="shared" si="3"/>
        <v>0.34100000000000003</v>
      </c>
      <c r="O23" s="90">
        <f t="shared" si="6"/>
        <v>0</v>
      </c>
      <c r="P23" s="161">
        <v>0</v>
      </c>
      <c r="Q23" s="60"/>
      <c r="R23" s="60"/>
      <c r="S23" s="160" t="s">
        <v>109</v>
      </c>
      <c r="T23" s="161">
        <v>0</v>
      </c>
      <c r="U23" s="65">
        <f t="shared" si="7"/>
        <v>0</v>
      </c>
      <c r="V23" s="61">
        <f t="shared" si="8"/>
        <v>0</v>
      </c>
      <c r="W23" s="65">
        <v>4.0000000000000002E-4</v>
      </c>
      <c r="X23" s="65">
        <f t="shared" si="9"/>
        <v>4.0000000000000002E-4</v>
      </c>
      <c r="Y23" s="90">
        <f t="shared" si="10"/>
        <v>0</v>
      </c>
    </row>
    <row r="24" spans="1:25" ht="15.75" x14ac:dyDescent="0.25">
      <c r="A24" s="160" t="s">
        <v>110</v>
      </c>
      <c r="B24" s="160">
        <v>0</v>
      </c>
      <c r="C24" s="196">
        <v>0</v>
      </c>
      <c r="D24" s="102">
        <v>0.25700000000000001</v>
      </c>
      <c r="E24" s="102">
        <f t="shared" si="4"/>
        <v>0.25700000000000001</v>
      </c>
      <c r="F24" s="160">
        <v>43.4</v>
      </c>
      <c r="G24" s="78">
        <f t="shared" si="5"/>
        <v>0.59216589861751157</v>
      </c>
      <c r="H24" s="160"/>
      <c r="I24" s="160" t="s">
        <v>110</v>
      </c>
      <c r="J24" s="60">
        <v>0</v>
      </c>
      <c r="K24" s="69">
        <f t="shared" si="0"/>
        <v>0</v>
      </c>
      <c r="L24" s="69">
        <f t="shared" si="1"/>
        <v>2.5700000000000002E-3</v>
      </c>
      <c r="M24" s="69">
        <f t="shared" si="2"/>
        <v>2.5700000000000002E-3</v>
      </c>
      <c r="N24" s="60">
        <f t="shared" si="3"/>
        <v>0.434</v>
      </c>
      <c r="O24" s="90">
        <f t="shared" si="6"/>
        <v>0.59216589861751157</v>
      </c>
      <c r="P24" s="161">
        <v>1</v>
      </c>
      <c r="Q24" s="60"/>
      <c r="R24" s="60"/>
      <c r="S24" s="160" t="s">
        <v>110</v>
      </c>
      <c r="T24" s="161">
        <v>0</v>
      </c>
      <c r="U24" s="65">
        <f t="shared" si="7"/>
        <v>2.0560000000000003E-6</v>
      </c>
      <c r="V24" s="61">
        <f t="shared" si="8"/>
        <v>2.0560000000000003E-6</v>
      </c>
      <c r="W24" s="65">
        <v>4.6500000000000008E-4</v>
      </c>
      <c r="X24" s="65">
        <f t="shared" si="9"/>
        <v>4.6705600000000009E-4</v>
      </c>
      <c r="Y24" s="90">
        <f t="shared" si="10"/>
        <v>0.44020417251892707</v>
      </c>
    </row>
    <row r="25" spans="1:25" ht="15.75" x14ac:dyDescent="0.25">
      <c r="A25" s="160" t="s">
        <v>111</v>
      </c>
      <c r="B25" s="160">
        <v>0</v>
      </c>
      <c r="C25" s="196">
        <v>0</v>
      </c>
      <c r="D25" s="102">
        <v>0</v>
      </c>
      <c r="E25" s="102">
        <f t="shared" si="4"/>
        <v>0</v>
      </c>
      <c r="F25" s="160">
        <v>25.5</v>
      </c>
      <c r="G25" s="78">
        <f t="shared" si="5"/>
        <v>0</v>
      </c>
      <c r="H25" s="160"/>
      <c r="I25" s="160" t="s">
        <v>111</v>
      </c>
      <c r="J25" s="60">
        <v>0</v>
      </c>
      <c r="K25" s="69">
        <f t="shared" si="0"/>
        <v>0</v>
      </c>
      <c r="L25" s="69">
        <f t="shared" si="1"/>
        <v>0</v>
      </c>
      <c r="M25" s="69">
        <f t="shared" si="2"/>
        <v>0</v>
      </c>
      <c r="N25" s="60">
        <f t="shared" si="3"/>
        <v>0.255</v>
      </c>
      <c r="O25" s="90">
        <f t="shared" si="6"/>
        <v>0</v>
      </c>
      <c r="P25" s="161">
        <v>0</v>
      </c>
      <c r="Q25" s="60"/>
      <c r="R25" s="60"/>
      <c r="S25" s="160" t="s">
        <v>111</v>
      </c>
      <c r="T25" s="161">
        <v>0</v>
      </c>
      <c r="U25" s="65">
        <f t="shared" si="7"/>
        <v>0</v>
      </c>
      <c r="V25" s="61">
        <f t="shared" si="8"/>
        <v>0</v>
      </c>
      <c r="W25" s="65">
        <v>2.0000000000000001E-4</v>
      </c>
      <c r="X25" s="65">
        <f t="shared" si="9"/>
        <v>2.0000000000000001E-4</v>
      </c>
      <c r="Y25" s="90">
        <f t="shared" si="10"/>
        <v>0</v>
      </c>
    </row>
    <row r="26" spans="1:25" ht="15.75" x14ac:dyDescent="0.25">
      <c r="A26" s="160" t="s">
        <v>112</v>
      </c>
      <c r="B26" s="160">
        <v>0</v>
      </c>
      <c r="C26" s="196">
        <v>0</v>
      </c>
      <c r="D26" s="102">
        <v>0.48499999999999999</v>
      </c>
      <c r="E26" s="102">
        <f t="shared" si="4"/>
        <v>0.48499999999999999</v>
      </c>
      <c r="F26" s="160">
        <v>42.1</v>
      </c>
      <c r="G26" s="78">
        <f t="shared" si="5"/>
        <v>1.152019002375297</v>
      </c>
      <c r="H26" s="160"/>
      <c r="I26" s="160" t="s">
        <v>112</v>
      </c>
      <c r="J26" s="60">
        <v>0</v>
      </c>
      <c r="K26" s="69">
        <f t="shared" si="0"/>
        <v>0</v>
      </c>
      <c r="L26" s="69">
        <f t="shared" si="1"/>
        <v>4.8500000000000001E-3</v>
      </c>
      <c r="M26" s="69">
        <f t="shared" si="2"/>
        <v>4.8500000000000001E-3</v>
      </c>
      <c r="N26" s="60">
        <f t="shared" si="3"/>
        <v>0.42100000000000004</v>
      </c>
      <c r="O26" s="90">
        <f t="shared" si="6"/>
        <v>1.1520190023752968</v>
      </c>
      <c r="P26" s="161">
        <v>1</v>
      </c>
      <c r="Q26" s="60"/>
      <c r="R26" s="60"/>
      <c r="S26" s="160" t="s">
        <v>112</v>
      </c>
      <c r="T26" s="161">
        <v>0</v>
      </c>
      <c r="U26" s="65">
        <f t="shared" si="7"/>
        <v>3.8800000000000001E-6</v>
      </c>
      <c r="V26" s="61">
        <f t="shared" si="8"/>
        <v>3.8800000000000001E-6</v>
      </c>
      <c r="W26" s="65">
        <v>4.0000000000000002E-4</v>
      </c>
      <c r="X26" s="65">
        <f t="shared" si="9"/>
        <v>4.0388000000000002E-4</v>
      </c>
      <c r="Y26" s="90">
        <f t="shared" si="10"/>
        <v>0.96068139051203327</v>
      </c>
    </row>
    <row r="27" spans="1:25" ht="15.75" x14ac:dyDescent="0.25">
      <c r="A27" s="160" t="s">
        <v>113</v>
      </c>
      <c r="B27" s="160">
        <v>0</v>
      </c>
      <c r="C27" s="196">
        <v>0</v>
      </c>
      <c r="D27" s="102">
        <v>0</v>
      </c>
      <c r="E27" s="102">
        <f t="shared" si="4"/>
        <v>0</v>
      </c>
      <c r="F27" s="160">
        <v>19.399999999999999</v>
      </c>
      <c r="G27" s="78">
        <f t="shared" si="5"/>
        <v>0</v>
      </c>
      <c r="H27" s="160"/>
      <c r="I27" s="160" t="s">
        <v>113</v>
      </c>
      <c r="J27" s="60">
        <v>0</v>
      </c>
      <c r="K27" s="69">
        <f t="shared" si="0"/>
        <v>0</v>
      </c>
      <c r="L27" s="69">
        <f t="shared" si="1"/>
        <v>0</v>
      </c>
      <c r="M27" s="69">
        <f t="shared" si="2"/>
        <v>0</v>
      </c>
      <c r="N27" s="60">
        <f t="shared" si="3"/>
        <v>0.19399999999999998</v>
      </c>
      <c r="O27" s="90">
        <f t="shared" si="6"/>
        <v>0</v>
      </c>
      <c r="P27" s="161">
        <v>0</v>
      </c>
      <c r="Q27" s="60"/>
      <c r="R27" s="60"/>
      <c r="S27" s="160" t="s">
        <v>113</v>
      </c>
      <c r="T27" s="161">
        <v>0</v>
      </c>
      <c r="U27" s="65">
        <f t="shared" si="7"/>
        <v>0</v>
      </c>
      <c r="V27" s="61">
        <f t="shared" si="8"/>
        <v>0</v>
      </c>
      <c r="W27" s="65">
        <v>4.6500000000000008E-4</v>
      </c>
      <c r="X27" s="65">
        <f t="shared" si="9"/>
        <v>4.6500000000000008E-4</v>
      </c>
      <c r="Y27" s="90">
        <f t="shared" si="10"/>
        <v>0</v>
      </c>
    </row>
    <row r="28" spans="1:25" ht="16.5" thickBot="1" x14ac:dyDescent="0.3">
      <c r="A28" s="160" t="s">
        <v>114</v>
      </c>
      <c r="B28" s="160">
        <v>0</v>
      </c>
      <c r="C28" s="196">
        <v>0</v>
      </c>
      <c r="D28" s="102">
        <v>0.375</v>
      </c>
      <c r="E28" s="102">
        <f t="shared" si="4"/>
        <v>0.375</v>
      </c>
      <c r="F28" s="160">
        <v>32</v>
      </c>
      <c r="G28" s="78">
        <f t="shared" si="5"/>
        <v>1.171875</v>
      </c>
      <c r="H28" s="160"/>
      <c r="I28" s="160" t="s">
        <v>114</v>
      </c>
      <c r="J28" s="60">
        <v>0</v>
      </c>
      <c r="K28" s="69">
        <f t="shared" si="0"/>
        <v>0</v>
      </c>
      <c r="L28" s="69">
        <f t="shared" si="1"/>
        <v>3.7499999999999999E-3</v>
      </c>
      <c r="M28" s="69">
        <f t="shared" si="2"/>
        <v>3.7499999999999999E-3</v>
      </c>
      <c r="N28" s="60">
        <f t="shared" si="3"/>
        <v>0.32</v>
      </c>
      <c r="O28" s="90">
        <f t="shared" si="6"/>
        <v>1.171875</v>
      </c>
      <c r="P28" s="161">
        <v>1</v>
      </c>
      <c r="Q28" s="60"/>
      <c r="R28" s="60"/>
      <c r="S28" s="160" t="s">
        <v>114</v>
      </c>
      <c r="T28" s="161">
        <v>0</v>
      </c>
      <c r="U28" s="65">
        <f t="shared" si="7"/>
        <v>3.0000000000000001E-6</v>
      </c>
      <c r="V28" s="61">
        <f t="shared" si="8"/>
        <v>3.0000000000000001E-6</v>
      </c>
      <c r="W28" s="65">
        <v>2.0000000000000001E-4</v>
      </c>
      <c r="X28" s="65">
        <f t="shared" si="9"/>
        <v>2.03E-4</v>
      </c>
      <c r="Y28" s="90">
        <f t="shared" si="10"/>
        <v>1.4778325123152711</v>
      </c>
    </row>
    <row r="29" spans="1:25" ht="16.5" thickBot="1" x14ac:dyDescent="0.3">
      <c r="A29" s="160" t="s">
        <v>115</v>
      </c>
      <c r="B29" s="160">
        <v>0</v>
      </c>
      <c r="C29" s="196">
        <v>0</v>
      </c>
      <c r="D29" s="102">
        <v>0.96099999999999997</v>
      </c>
      <c r="E29" s="102">
        <f t="shared" si="4"/>
        <v>0.96099999999999997</v>
      </c>
      <c r="F29" s="160">
        <v>32.5</v>
      </c>
      <c r="G29" s="78">
        <f t="shared" si="5"/>
        <v>2.9569230769230765</v>
      </c>
      <c r="H29" s="160"/>
      <c r="I29" s="160" t="s">
        <v>115</v>
      </c>
      <c r="J29" s="60">
        <v>0</v>
      </c>
      <c r="K29" s="69">
        <f t="shared" si="0"/>
        <v>0</v>
      </c>
      <c r="L29" s="69">
        <f t="shared" si="1"/>
        <v>9.6100000000000005E-3</v>
      </c>
      <c r="M29" s="69">
        <f t="shared" si="2"/>
        <v>9.6100000000000005E-3</v>
      </c>
      <c r="N29" s="60">
        <f t="shared" si="3"/>
        <v>0.32500000000000001</v>
      </c>
      <c r="O29" s="90">
        <f t="shared" si="6"/>
        <v>2.956923076923077</v>
      </c>
      <c r="P29" s="161">
        <v>1</v>
      </c>
      <c r="Q29" s="200"/>
      <c r="R29" s="60"/>
      <c r="S29" s="160" t="s">
        <v>115</v>
      </c>
      <c r="T29" s="161">
        <v>0</v>
      </c>
      <c r="U29" s="65">
        <f t="shared" si="7"/>
        <v>7.6879999999999999E-6</v>
      </c>
      <c r="V29" s="61">
        <f t="shared" si="8"/>
        <v>7.6879999999999999E-6</v>
      </c>
      <c r="W29" s="65">
        <v>4.0000000000000002E-4</v>
      </c>
      <c r="X29" s="65">
        <f t="shared" si="9"/>
        <v>4.0768800000000002E-4</v>
      </c>
      <c r="Y29" s="90">
        <f t="shared" si="10"/>
        <v>1.8857557740232727</v>
      </c>
    </row>
    <row r="30" spans="1:25" ht="15.75" x14ac:dyDescent="0.25">
      <c r="A30" s="160" t="s">
        <v>116</v>
      </c>
      <c r="B30" s="160">
        <v>0</v>
      </c>
      <c r="C30" s="196">
        <v>0</v>
      </c>
      <c r="D30" s="102">
        <v>0</v>
      </c>
      <c r="E30" s="102">
        <f t="shared" si="4"/>
        <v>0</v>
      </c>
      <c r="F30" s="160">
        <v>85.6</v>
      </c>
      <c r="G30" s="78">
        <f t="shared" si="5"/>
        <v>0</v>
      </c>
      <c r="H30" s="160"/>
      <c r="I30" s="160" t="s">
        <v>116</v>
      </c>
      <c r="J30" s="60">
        <v>0</v>
      </c>
      <c r="K30" s="69">
        <f t="shared" si="0"/>
        <v>0</v>
      </c>
      <c r="L30" s="69">
        <f t="shared" si="1"/>
        <v>0</v>
      </c>
      <c r="M30" s="69">
        <f t="shared" si="2"/>
        <v>0</v>
      </c>
      <c r="N30" s="60">
        <f t="shared" si="3"/>
        <v>0.85599999999999998</v>
      </c>
      <c r="O30" s="90">
        <f t="shared" si="6"/>
        <v>0</v>
      </c>
      <c r="P30" s="161">
        <v>0</v>
      </c>
      <c r="Q30" s="60"/>
      <c r="R30" s="60"/>
      <c r="S30" s="160" t="s">
        <v>116</v>
      </c>
      <c r="T30" s="161">
        <v>0</v>
      </c>
      <c r="U30" s="65">
        <f t="shared" si="7"/>
        <v>0</v>
      </c>
      <c r="V30" s="61">
        <f t="shared" si="8"/>
        <v>0</v>
      </c>
      <c r="W30" s="65">
        <v>8.9999999999999998E-4</v>
      </c>
      <c r="X30" s="65">
        <f t="shared" si="9"/>
        <v>8.9999999999999998E-4</v>
      </c>
      <c r="Y30" s="90">
        <f t="shared" si="10"/>
        <v>0</v>
      </c>
    </row>
    <row r="31" spans="1:25" ht="15.75" x14ac:dyDescent="0.25">
      <c r="A31" s="160" t="s">
        <v>117</v>
      </c>
      <c r="B31" s="160">
        <v>0</v>
      </c>
      <c r="C31" s="196">
        <v>0</v>
      </c>
      <c r="D31" s="102">
        <v>0.73399999999999999</v>
      </c>
      <c r="E31" s="102">
        <f t="shared" si="4"/>
        <v>0.73399999999999999</v>
      </c>
      <c r="F31" s="160">
        <v>105.5</v>
      </c>
      <c r="G31" s="78">
        <f t="shared" si="5"/>
        <v>0.69573459715639818</v>
      </c>
      <c r="H31" s="160"/>
      <c r="I31" s="160" t="s">
        <v>117</v>
      </c>
      <c r="J31" s="60">
        <v>0</v>
      </c>
      <c r="K31" s="69">
        <f t="shared" si="0"/>
        <v>0</v>
      </c>
      <c r="L31" s="69">
        <f t="shared" si="1"/>
        <v>7.3400000000000002E-3</v>
      </c>
      <c r="M31" s="69">
        <f t="shared" si="2"/>
        <v>7.3400000000000002E-3</v>
      </c>
      <c r="N31" s="60">
        <f t="shared" si="3"/>
        <v>1.0549999999999999</v>
      </c>
      <c r="O31" s="90">
        <f t="shared" si="6"/>
        <v>0.69573459715639818</v>
      </c>
      <c r="P31" s="161">
        <v>1</v>
      </c>
      <c r="Q31" s="60"/>
      <c r="R31" s="60"/>
      <c r="S31" s="160" t="s">
        <v>117</v>
      </c>
      <c r="T31" s="161">
        <v>0</v>
      </c>
      <c r="U31" s="65">
        <f t="shared" si="7"/>
        <v>5.8720000000000007E-6</v>
      </c>
      <c r="V31" s="61">
        <f t="shared" si="8"/>
        <v>5.8720000000000007E-6</v>
      </c>
      <c r="W31" s="65">
        <v>4.6500000000000008E-4</v>
      </c>
      <c r="X31" s="65">
        <f t="shared" si="9"/>
        <v>4.7087200000000011E-4</v>
      </c>
      <c r="Y31" s="90">
        <f t="shared" si="10"/>
        <v>1.247048030037887</v>
      </c>
    </row>
    <row r="32" spans="1:25" ht="15.75" x14ac:dyDescent="0.25">
      <c r="A32" s="160" t="s">
        <v>118</v>
      </c>
      <c r="B32" s="160">
        <v>0</v>
      </c>
      <c r="C32" s="196">
        <v>0</v>
      </c>
      <c r="D32" s="102">
        <v>0</v>
      </c>
      <c r="E32" s="102">
        <f t="shared" si="4"/>
        <v>0</v>
      </c>
      <c r="F32" s="160">
        <v>73.099999999999994</v>
      </c>
      <c r="G32" s="78">
        <f t="shared" si="5"/>
        <v>0</v>
      </c>
      <c r="H32" s="160"/>
      <c r="I32" s="160" t="s">
        <v>118</v>
      </c>
      <c r="J32" s="60">
        <v>0</v>
      </c>
      <c r="K32" s="69">
        <f t="shared" si="0"/>
        <v>0</v>
      </c>
      <c r="L32" s="69">
        <f t="shared" si="1"/>
        <v>0</v>
      </c>
      <c r="M32" s="69">
        <f t="shared" si="2"/>
        <v>0</v>
      </c>
      <c r="N32" s="60">
        <f t="shared" si="3"/>
        <v>0.73099999999999998</v>
      </c>
      <c r="O32" s="90">
        <f t="shared" si="6"/>
        <v>0</v>
      </c>
      <c r="P32" s="161">
        <v>0</v>
      </c>
      <c r="Q32" s="60"/>
      <c r="R32" s="60"/>
      <c r="S32" s="160" t="s">
        <v>118</v>
      </c>
      <c r="T32" s="161">
        <v>0</v>
      </c>
      <c r="U32" s="65">
        <f t="shared" si="7"/>
        <v>0</v>
      </c>
      <c r="V32" s="61">
        <f t="shared" si="8"/>
        <v>0</v>
      </c>
      <c r="W32" s="65">
        <v>8.0000000000000004E-4</v>
      </c>
      <c r="X32" s="65">
        <f t="shared" si="9"/>
        <v>8.0000000000000004E-4</v>
      </c>
      <c r="Y32" s="90">
        <f t="shared" si="10"/>
        <v>0</v>
      </c>
    </row>
    <row r="33" spans="1:25" ht="15.75" x14ac:dyDescent="0.25">
      <c r="A33" s="160" t="s">
        <v>119</v>
      </c>
      <c r="B33" s="160">
        <v>0</v>
      </c>
      <c r="C33" s="196">
        <v>0</v>
      </c>
      <c r="D33" s="102">
        <v>3.6179999999999999</v>
      </c>
      <c r="E33" s="102">
        <f t="shared" si="4"/>
        <v>3.6179999999999999</v>
      </c>
      <c r="F33" s="160">
        <v>47.3</v>
      </c>
      <c r="G33" s="78">
        <f t="shared" si="5"/>
        <v>7.6490486257928128</v>
      </c>
      <c r="H33" s="160"/>
      <c r="I33" s="160" t="s">
        <v>119</v>
      </c>
      <c r="J33" s="60">
        <v>0</v>
      </c>
      <c r="K33" s="69">
        <f t="shared" si="0"/>
        <v>0</v>
      </c>
      <c r="L33" s="69">
        <f t="shared" si="1"/>
        <v>3.6179999999999997E-2</v>
      </c>
      <c r="M33" s="69">
        <f t="shared" si="2"/>
        <v>3.6179999999999997E-2</v>
      </c>
      <c r="N33" s="60">
        <f t="shared" si="3"/>
        <v>0.47299999999999998</v>
      </c>
      <c r="O33" s="90">
        <f t="shared" si="6"/>
        <v>7.6490486257928119</v>
      </c>
      <c r="P33" s="161">
        <v>1</v>
      </c>
      <c r="Q33" s="60"/>
      <c r="R33" s="60"/>
      <c r="S33" s="160" t="s">
        <v>119</v>
      </c>
      <c r="T33" s="161">
        <v>0</v>
      </c>
      <c r="U33" s="65">
        <f t="shared" si="7"/>
        <v>2.8943999999999999E-5</v>
      </c>
      <c r="V33" s="61">
        <f t="shared" si="8"/>
        <v>2.8943999999999999E-5</v>
      </c>
      <c r="W33" s="65">
        <v>5.9999999999999995E-4</v>
      </c>
      <c r="X33" s="65">
        <f t="shared" si="9"/>
        <v>6.2894399999999999E-4</v>
      </c>
      <c r="Y33" s="90">
        <f t="shared" si="10"/>
        <v>4.6019995420895983</v>
      </c>
    </row>
    <row r="34" spans="1:25" ht="15.75" x14ac:dyDescent="0.25">
      <c r="A34" s="160" t="s">
        <v>120</v>
      </c>
      <c r="B34" s="160">
        <v>0</v>
      </c>
      <c r="C34" s="196">
        <v>0</v>
      </c>
      <c r="D34" s="102">
        <v>0</v>
      </c>
      <c r="E34" s="102">
        <f t="shared" si="4"/>
        <v>0</v>
      </c>
      <c r="F34" s="160">
        <v>50.6</v>
      </c>
      <c r="G34" s="78">
        <f t="shared" si="5"/>
        <v>0</v>
      </c>
      <c r="H34" s="160"/>
      <c r="I34" s="160" t="s">
        <v>120</v>
      </c>
      <c r="J34" s="60">
        <v>0</v>
      </c>
      <c r="K34" s="69">
        <f t="shared" si="0"/>
        <v>0</v>
      </c>
      <c r="L34" s="69">
        <f t="shared" si="1"/>
        <v>0</v>
      </c>
      <c r="M34" s="69">
        <f t="shared" si="2"/>
        <v>0</v>
      </c>
      <c r="N34" s="60">
        <f t="shared" si="3"/>
        <v>0.50600000000000001</v>
      </c>
      <c r="O34" s="90">
        <f t="shared" si="6"/>
        <v>0</v>
      </c>
      <c r="P34" s="161">
        <v>0</v>
      </c>
      <c r="Q34" s="60"/>
      <c r="R34" s="60"/>
      <c r="S34" s="160" t="s">
        <v>120</v>
      </c>
      <c r="T34" s="161">
        <v>0</v>
      </c>
      <c r="U34" s="65">
        <f t="shared" si="7"/>
        <v>0</v>
      </c>
      <c r="V34" s="61">
        <f t="shared" si="8"/>
        <v>0</v>
      </c>
      <c r="W34" s="65">
        <v>5.0000000000000001E-4</v>
      </c>
      <c r="X34" s="65">
        <f t="shared" si="9"/>
        <v>5.0000000000000001E-4</v>
      </c>
      <c r="Y34" s="90">
        <f t="shared" si="10"/>
        <v>0</v>
      </c>
    </row>
    <row r="35" spans="1:25" ht="15.75" x14ac:dyDescent="0.25">
      <c r="A35" s="160" t="s">
        <v>121</v>
      </c>
      <c r="B35" s="160">
        <v>0</v>
      </c>
      <c r="C35" s="196">
        <v>0</v>
      </c>
      <c r="D35" s="102">
        <v>0</v>
      </c>
      <c r="E35" s="102">
        <f t="shared" si="4"/>
        <v>0</v>
      </c>
      <c r="F35" s="160">
        <v>42.8</v>
      </c>
      <c r="G35" s="78">
        <f t="shared" si="5"/>
        <v>0</v>
      </c>
      <c r="H35" s="160"/>
      <c r="I35" s="160" t="s">
        <v>121</v>
      </c>
      <c r="J35" s="60">
        <v>0</v>
      </c>
      <c r="K35" s="69">
        <f t="shared" si="0"/>
        <v>0</v>
      </c>
      <c r="L35" s="69">
        <f t="shared" si="1"/>
        <v>0</v>
      </c>
      <c r="M35" s="69">
        <f t="shared" si="2"/>
        <v>0</v>
      </c>
      <c r="N35" s="60">
        <f t="shared" si="3"/>
        <v>0.42799999999999999</v>
      </c>
      <c r="O35" s="90">
        <f t="shared" si="6"/>
        <v>0</v>
      </c>
      <c r="P35" s="161">
        <v>0</v>
      </c>
      <c r="Q35" s="60"/>
      <c r="R35" s="60"/>
      <c r="S35" s="160" t="s">
        <v>121</v>
      </c>
      <c r="T35" s="161">
        <v>0</v>
      </c>
      <c r="U35" s="65">
        <f t="shared" si="7"/>
        <v>0</v>
      </c>
      <c r="V35" s="61">
        <f t="shared" si="8"/>
        <v>0</v>
      </c>
      <c r="W35" s="65">
        <v>2.0000000000000001E-4</v>
      </c>
      <c r="X35" s="65">
        <f t="shared" si="9"/>
        <v>2.0000000000000001E-4</v>
      </c>
      <c r="Y35" s="90">
        <f t="shared" si="10"/>
        <v>0</v>
      </c>
    </row>
    <row r="36" spans="1:25" ht="15.75" x14ac:dyDescent="0.25">
      <c r="A36" s="160" t="s">
        <v>122</v>
      </c>
      <c r="B36" s="160">
        <v>0</v>
      </c>
      <c r="C36" s="196">
        <v>0</v>
      </c>
      <c r="D36" s="102">
        <v>0</v>
      </c>
      <c r="E36" s="102">
        <f t="shared" si="4"/>
        <v>0</v>
      </c>
      <c r="F36" s="160">
        <v>44.3</v>
      </c>
      <c r="G36" s="78">
        <f t="shared" si="5"/>
        <v>0</v>
      </c>
      <c r="H36" s="160"/>
      <c r="I36" s="160" t="s">
        <v>122</v>
      </c>
      <c r="J36" s="60">
        <v>0</v>
      </c>
      <c r="K36" s="69">
        <f t="shared" si="0"/>
        <v>0</v>
      </c>
      <c r="L36" s="69">
        <f t="shared" si="1"/>
        <v>0</v>
      </c>
      <c r="M36" s="69">
        <f t="shared" si="2"/>
        <v>0</v>
      </c>
      <c r="N36" s="60">
        <f t="shared" si="3"/>
        <v>0.443</v>
      </c>
      <c r="O36" s="90">
        <f t="shared" si="6"/>
        <v>0</v>
      </c>
      <c r="P36" s="161">
        <v>0</v>
      </c>
      <c r="Q36" s="60"/>
      <c r="R36" s="60"/>
      <c r="S36" s="160" t="s">
        <v>122</v>
      </c>
      <c r="T36" s="161">
        <v>0</v>
      </c>
      <c r="U36" s="65">
        <f t="shared" si="7"/>
        <v>0</v>
      </c>
      <c r="V36" s="61">
        <f t="shared" si="8"/>
        <v>0</v>
      </c>
      <c r="W36" s="65">
        <v>2.0000000000000001E-4</v>
      </c>
      <c r="X36" s="65">
        <f t="shared" si="9"/>
        <v>2.0000000000000001E-4</v>
      </c>
      <c r="Y36" s="90">
        <f t="shared" si="10"/>
        <v>0</v>
      </c>
    </row>
    <row r="37" spans="1:25" ht="15.75" x14ac:dyDescent="0.25">
      <c r="A37" s="160" t="s">
        <v>123</v>
      </c>
      <c r="B37" s="160">
        <v>0</v>
      </c>
      <c r="C37" s="196">
        <v>0</v>
      </c>
      <c r="D37" s="102">
        <v>8.67</v>
      </c>
      <c r="E37" s="102">
        <f t="shared" si="4"/>
        <v>8.67</v>
      </c>
      <c r="F37" s="160">
        <v>45.3</v>
      </c>
      <c r="G37" s="78">
        <f t="shared" si="5"/>
        <v>19.139072847682119</v>
      </c>
      <c r="H37" s="160"/>
      <c r="I37" s="160" t="s">
        <v>123</v>
      </c>
      <c r="J37" s="60">
        <v>0</v>
      </c>
      <c r="K37" s="69">
        <f t="shared" si="0"/>
        <v>0</v>
      </c>
      <c r="L37" s="69">
        <f t="shared" si="1"/>
        <v>8.6699999999999999E-2</v>
      </c>
      <c r="M37" s="69">
        <f t="shared" si="2"/>
        <v>8.6699999999999999E-2</v>
      </c>
      <c r="N37" s="60">
        <f t="shared" si="3"/>
        <v>0.45299999999999996</v>
      </c>
      <c r="O37" s="90">
        <f t="shared" si="6"/>
        <v>19.139072847682122</v>
      </c>
      <c r="P37" s="161">
        <v>1</v>
      </c>
      <c r="Q37" s="60"/>
      <c r="R37" s="60"/>
      <c r="S37" s="160" t="s">
        <v>123</v>
      </c>
      <c r="T37" s="161">
        <v>0</v>
      </c>
      <c r="U37" s="65">
        <f t="shared" si="7"/>
        <v>6.936E-5</v>
      </c>
      <c r="V37" s="61">
        <f t="shared" si="8"/>
        <v>6.936E-5</v>
      </c>
      <c r="W37" s="65">
        <v>4.6500000000000008E-4</v>
      </c>
      <c r="X37" s="65">
        <f t="shared" si="9"/>
        <v>5.3436000000000011E-4</v>
      </c>
      <c r="Y37" s="90">
        <f t="shared" si="10"/>
        <v>12.980013474062428</v>
      </c>
    </row>
    <row r="38" spans="1:25" ht="16.5" thickBot="1" x14ac:dyDescent="0.3">
      <c r="A38" s="160" t="s">
        <v>124</v>
      </c>
      <c r="B38" s="160">
        <v>0</v>
      </c>
      <c r="C38" s="196">
        <v>0</v>
      </c>
      <c r="D38" s="102">
        <v>0.42899999999999999</v>
      </c>
      <c r="E38" s="102">
        <f t="shared" si="4"/>
        <v>0.42899999999999999</v>
      </c>
      <c r="F38" s="160">
        <v>49.6</v>
      </c>
      <c r="G38" s="78">
        <f t="shared" si="5"/>
        <v>0.86491935483870963</v>
      </c>
      <c r="H38" s="160"/>
      <c r="I38" s="160" t="s">
        <v>124</v>
      </c>
      <c r="J38" s="60">
        <v>0</v>
      </c>
      <c r="K38" s="69">
        <f t="shared" si="0"/>
        <v>0</v>
      </c>
      <c r="L38" s="69">
        <f t="shared" si="1"/>
        <v>4.2900000000000004E-3</v>
      </c>
      <c r="M38" s="69">
        <f t="shared" si="2"/>
        <v>4.2900000000000004E-3</v>
      </c>
      <c r="N38" s="60">
        <f t="shared" si="3"/>
        <v>0.49600000000000005</v>
      </c>
      <c r="O38" s="90">
        <f t="shared" si="6"/>
        <v>0.86491935483870963</v>
      </c>
      <c r="P38" s="161">
        <v>1</v>
      </c>
      <c r="Q38" s="60"/>
      <c r="R38" s="60"/>
      <c r="S38" s="160" t="s">
        <v>124</v>
      </c>
      <c r="T38" s="161">
        <v>0</v>
      </c>
      <c r="U38" s="65">
        <f t="shared" si="7"/>
        <v>3.4320000000000003E-6</v>
      </c>
      <c r="V38" s="61">
        <f t="shared" si="8"/>
        <v>3.4320000000000003E-6</v>
      </c>
      <c r="W38" s="65">
        <v>4.6500000000000008E-4</v>
      </c>
      <c r="X38" s="65">
        <f t="shared" si="9"/>
        <v>4.6843200000000007E-4</v>
      </c>
      <c r="Y38" s="90">
        <f t="shared" si="10"/>
        <v>0.73265703453222664</v>
      </c>
    </row>
    <row r="39" spans="1:25" ht="16.5" thickBot="1" x14ac:dyDescent="0.3">
      <c r="A39" s="160" t="s">
        <v>125</v>
      </c>
      <c r="B39" s="160">
        <v>0</v>
      </c>
      <c r="C39" s="196">
        <v>0</v>
      </c>
      <c r="D39" s="102">
        <v>0</v>
      </c>
      <c r="E39" s="102">
        <f t="shared" si="4"/>
        <v>0</v>
      </c>
      <c r="F39" s="160">
        <v>38.6</v>
      </c>
      <c r="G39" s="78">
        <f t="shared" si="5"/>
        <v>0</v>
      </c>
      <c r="H39" s="160"/>
      <c r="I39" s="160" t="s">
        <v>125</v>
      </c>
      <c r="J39" s="60">
        <v>0</v>
      </c>
      <c r="K39" s="69">
        <f t="shared" si="0"/>
        <v>0</v>
      </c>
      <c r="L39" s="69">
        <f t="shared" si="1"/>
        <v>0</v>
      </c>
      <c r="M39" s="69">
        <f t="shared" si="2"/>
        <v>0</v>
      </c>
      <c r="N39" s="60">
        <f t="shared" si="3"/>
        <v>0.38600000000000001</v>
      </c>
      <c r="O39" s="90">
        <f t="shared" si="6"/>
        <v>0</v>
      </c>
      <c r="P39" s="161">
        <v>0</v>
      </c>
      <c r="Q39" s="200"/>
      <c r="R39" s="60"/>
      <c r="S39" s="160" t="s">
        <v>125</v>
      </c>
      <c r="T39" s="161">
        <v>0</v>
      </c>
      <c r="U39" s="65">
        <f t="shared" si="7"/>
        <v>0</v>
      </c>
      <c r="V39" s="61">
        <f t="shared" si="8"/>
        <v>0</v>
      </c>
      <c r="W39" s="65">
        <v>5.9999999999999995E-4</v>
      </c>
      <c r="X39" s="65">
        <f t="shared" si="9"/>
        <v>5.9999999999999995E-4</v>
      </c>
      <c r="Y39" s="90">
        <f t="shared" si="10"/>
        <v>0</v>
      </c>
    </row>
    <row r="40" spans="1:25" ht="15.75" x14ac:dyDescent="0.25">
      <c r="A40" s="70"/>
      <c r="B40" s="70"/>
      <c r="C40" s="101"/>
      <c r="D40" s="101"/>
      <c r="E40" s="101"/>
      <c r="F40" s="70"/>
      <c r="G40" s="70"/>
      <c r="H40" s="70"/>
      <c r="I40" s="70"/>
      <c r="J40" s="70"/>
    </row>
    <row r="41" spans="1:25" ht="15.75" x14ac:dyDescent="0.25">
      <c r="A41" s="70" t="s">
        <v>6</v>
      </c>
      <c r="B41" s="70"/>
      <c r="C41" s="101"/>
      <c r="D41" s="101"/>
      <c r="E41" s="101"/>
      <c r="F41" s="70"/>
      <c r="G41" s="70"/>
      <c r="H41" s="70"/>
      <c r="I41" s="70"/>
      <c r="J41" s="70"/>
    </row>
    <row r="42" spans="1:25" ht="15.75" x14ac:dyDescent="0.25">
      <c r="A42" s="70" t="s">
        <v>126</v>
      </c>
      <c r="B42" s="70"/>
      <c r="C42" s="101"/>
      <c r="D42" s="101"/>
      <c r="E42" s="101"/>
      <c r="F42" s="70"/>
      <c r="G42" s="70"/>
      <c r="H42" s="70"/>
      <c r="I42" s="70"/>
      <c r="J42" s="70"/>
    </row>
    <row r="43" spans="1:25" ht="15.75" x14ac:dyDescent="0.25">
      <c r="A43" s="89" t="s">
        <v>219</v>
      </c>
      <c r="B43" s="70"/>
      <c r="C43" s="101"/>
      <c r="D43" s="101"/>
      <c r="E43" s="101"/>
      <c r="F43" s="70"/>
      <c r="G43" s="70"/>
      <c r="H43" s="70"/>
      <c r="I43" s="70"/>
      <c r="J43" s="70"/>
    </row>
    <row r="44" spans="1:25" ht="15.75" x14ac:dyDescent="0.25">
      <c r="A44" s="70" t="s">
        <v>218</v>
      </c>
      <c r="B44" s="70"/>
      <c r="C44" s="101"/>
      <c r="D44" s="101"/>
      <c r="E44" s="101"/>
      <c r="F44" s="70"/>
      <c r="G44" s="70"/>
      <c r="H44" s="70"/>
      <c r="I44" s="70"/>
      <c r="J44" s="70"/>
    </row>
    <row r="45" spans="1:25" ht="15.75" x14ac:dyDescent="0.25">
      <c r="A45" s="196" t="s">
        <v>144</v>
      </c>
      <c r="B45" s="70"/>
      <c r="D45" s="101"/>
      <c r="E45" s="101"/>
      <c r="F45" s="70" t="s">
        <v>178</v>
      </c>
      <c r="G45" s="70"/>
      <c r="H45" s="70"/>
      <c r="I45" s="70"/>
      <c r="J45" s="70"/>
    </row>
    <row r="46" spans="1:25" ht="15.75" x14ac:dyDescent="0.25">
      <c r="B46" s="70"/>
      <c r="C46" s="101"/>
      <c r="D46" s="101"/>
      <c r="E46" s="101" t="s">
        <v>145</v>
      </c>
      <c r="F46" s="70"/>
      <c r="H46" s="70"/>
      <c r="I46" s="70" t="s">
        <v>214</v>
      </c>
      <c r="J46" s="70"/>
      <c r="S46" s="160" t="s">
        <v>133</v>
      </c>
    </row>
    <row r="47" spans="1:25" ht="15.75" x14ac:dyDescent="0.25">
      <c r="A47" s="62"/>
      <c r="B47" s="74"/>
      <c r="C47" s="255"/>
      <c r="D47" s="255"/>
      <c r="E47" s="101"/>
      <c r="F47" s="70"/>
      <c r="H47" s="70"/>
      <c r="I47" s="70"/>
      <c r="J47" s="70"/>
    </row>
    <row r="48" spans="1:25" ht="15.75" x14ac:dyDescent="0.25">
      <c r="A48" s="161" t="s">
        <v>12</v>
      </c>
      <c r="B48" s="161" t="s">
        <v>188</v>
      </c>
      <c r="C48" s="69" t="s">
        <v>17</v>
      </c>
      <c r="D48" s="65" t="s">
        <v>49</v>
      </c>
      <c r="E48" s="69" t="s">
        <v>15</v>
      </c>
      <c r="F48" s="60" t="s">
        <v>50</v>
      </c>
      <c r="G48" s="72" t="s">
        <v>51</v>
      </c>
      <c r="H48" s="60"/>
      <c r="I48" s="161" t="s">
        <v>12</v>
      </c>
      <c r="J48" s="161" t="s">
        <v>188</v>
      </c>
      <c r="K48" s="69" t="s">
        <v>17</v>
      </c>
      <c r="L48" s="65" t="s">
        <v>49</v>
      </c>
      <c r="M48" s="69" t="s">
        <v>15</v>
      </c>
      <c r="N48" s="60" t="s">
        <v>50</v>
      </c>
      <c r="O48" s="202" t="s">
        <v>51</v>
      </c>
      <c r="P48" s="72" t="s">
        <v>195</v>
      </c>
      <c r="Q48" s="72"/>
      <c r="R48" s="60"/>
      <c r="S48" s="161" t="s">
        <v>12</v>
      </c>
      <c r="T48" s="60" t="s">
        <v>17</v>
      </c>
      <c r="U48" s="199" t="s">
        <v>49</v>
      </c>
      <c r="V48" s="69" t="s">
        <v>15</v>
      </c>
      <c r="W48" s="69" t="s">
        <v>173</v>
      </c>
      <c r="X48" s="69" t="s">
        <v>204</v>
      </c>
      <c r="Y48" s="202" t="s">
        <v>191</v>
      </c>
    </row>
    <row r="49" spans="1:25" ht="15.75" x14ac:dyDescent="0.25">
      <c r="A49" s="161" t="s">
        <v>66</v>
      </c>
      <c r="B49" s="161">
        <v>0</v>
      </c>
      <c r="C49" s="65">
        <v>0</v>
      </c>
      <c r="D49" s="65">
        <v>0</v>
      </c>
      <c r="E49" s="65">
        <v>0</v>
      </c>
      <c r="F49" s="161">
        <v>117.5</v>
      </c>
      <c r="G49" s="79">
        <f>+E49*100/F49</f>
        <v>0</v>
      </c>
      <c r="H49" s="161"/>
      <c r="I49" s="161" t="s">
        <v>66</v>
      </c>
      <c r="J49" s="161">
        <v>0</v>
      </c>
      <c r="K49" s="69">
        <f t="shared" ref="K49:K78" si="11">+(C49*0.01)/1</f>
        <v>0</v>
      </c>
      <c r="L49" s="69">
        <f t="shared" ref="L49:L78" si="12">+(D49*0.01)/1</f>
        <v>0</v>
      </c>
      <c r="M49" s="69">
        <f t="shared" ref="M49:M78" si="13">+(E49*0.01)/1</f>
        <v>0</v>
      </c>
      <c r="N49" s="196">
        <f t="shared" ref="N49:N78" si="14">+(F49*0.01)/1</f>
        <v>1.175</v>
      </c>
      <c r="O49" s="90">
        <f>+(M49*100)/N49</f>
        <v>0</v>
      </c>
      <c r="P49" s="161">
        <v>0</v>
      </c>
      <c r="Q49" s="60"/>
      <c r="R49" s="60"/>
      <c r="S49" s="161" t="s">
        <v>66</v>
      </c>
      <c r="T49" s="161">
        <v>0</v>
      </c>
      <c r="U49" s="199">
        <f>+L49*0.0004/0.5</f>
        <v>0</v>
      </c>
      <c r="V49" s="65">
        <f>+T49+U49</f>
        <v>0</v>
      </c>
      <c r="W49" s="116">
        <v>5.0000000000000001E-4</v>
      </c>
      <c r="X49" s="65">
        <f>+W49+V49</f>
        <v>5.0000000000000001E-4</v>
      </c>
      <c r="Y49" s="79">
        <f>+V49*100/X49</f>
        <v>0</v>
      </c>
    </row>
    <row r="50" spans="1:25" ht="15.75" x14ac:dyDescent="0.25">
      <c r="A50" s="161" t="s">
        <v>67</v>
      </c>
      <c r="B50" s="161">
        <v>0</v>
      </c>
      <c r="C50" s="65">
        <v>0</v>
      </c>
      <c r="D50" s="65">
        <v>0</v>
      </c>
      <c r="E50" s="65">
        <v>0</v>
      </c>
      <c r="F50" s="161">
        <v>55.8</v>
      </c>
      <c r="G50" s="79">
        <f t="shared" ref="G50:G78" si="15">+E50*100/F50</f>
        <v>0</v>
      </c>
      <c r="H50" s="161"/>
      <c r="I50" s="161" t="s">
        <v>67</v>
      </c>
      <c r="J50" s="161">
        <v>0</v>
      </c>
      <c r="K50" s="69">
        <f t="shared" si="11"/>
        <v>0</v>
      </c>
      <c r="L50" s="69">
        <f t="shared" si="12"/>
        <v>0</v>
      </c>
      <c r="M50" s="69">
        <f t="shared" si="13"/>
        <v>0</v>
      </c>
      <c r="N50" s="196">
        <f t="shared" si="14"/>
        <v>0.55799999999999994</v>
      </c>
      <c r="O50" s="90">
        <f t="shared" ref="O50:O78" si="16">+(M50*100)/N50</f>
        <v>0</v>
      </c>
      <c r="P50" s="161">
        <v>0</v>
      </c>
      <c r="Q50" s="60"/>
      <c r="R50" s="60"/>
      <c r="S50" s="161" t="s">
        <v>67</v>
      </c>
      <c r="T50" s="161">
        <v>0</v>
      </c>
      <c r="U50" s="199">
        <f t="shared" ref="U50:U78" si="17">+L50*0.0004/0.5</f>
        <v>0</v>
      </c>
      <c r="V50" s="65">
        <f t="shared" ref="V50:V78" si="18">+T50+U50</f>
        <v>0</v>
      </c>
      <c r="W50" s="116">
        <v>1E-4</v>
      </c>
      <c r="X50" s="65">
        <f t="shared" ref="X50:X58" si="19">+W50+V50</f>
        <v>1E-4</v>
      </c>
      <c r="Y50" s="79">
        <f t="shared" ref="Y50:Y78" si="20">+V50*100/X50</f>
        <v>0</v>
      </c>
    </row>
    <row r="51" spans="1:25" ht="15.75" x14ac:dyDescent="0.25">
      <c r="A51" s="161" t="s">
        <v>68</v>
      </c>
      <c r="B51" s="161">
        <v>0</v>
      </c>
      <c r="C51" s="65">
        <v>0</v>
      </c>
      <c r="D51" s="65">
        <v>0</v>
      </c>
      <c r="E51" s="65">
        <v>0</v>
      </c>
      <c r="F51" s="161">
        <v>36.4</v>
      </c>
      <c r="G51" s="79">
        <f t="shared" si="15"/>
        <v>0</v>
      </c>
      <c r="H51" s="161"/>
      <c r="I51" s="161" t="s">
        <v>68</v>
      </c>
      <c r="J51" s="161">
        <v>0</v>
      </c>
      <c r="K51" s="69">
        <f t="shared" si="11"/>
        <v>0</v>
      </c>
      <c r="L51" s="69">
        <f t="shared" si="12"/>
        <v>0</v>
      </c>
      <c r="M51" s="69">
        <f t="shared" si="13"/>
        <v>0</v>
      </c>
      <c r="N51" s="196">
        <f t="shared" si="14"/>
        <v>0.36399999999999999</v>
      </c>
      <c r="O51" s="90">
        <f t="shared" si="16"/>
        <v>0</v>
      </c>
      <c r="P51" s="161">
        <v>0</v>
      </c>
      <c r="Q51" s="60"/>
      <c r="R51" s="60"/>
      <c r="S51" s="161" t="s">
        <v>68</v>
      </c>
      <c r="T51" s="161">
        <v>0</v>
      </c>
      <c r="U51" s="199">
        <f t="shared" si="17"/>
        <v>0</v>
      </c>
      <c r="V51" s="65">
        <f t="shared" si="18"/>
        <v>0</v>
      </c>
      <c r="W51" s="116">
        <v>4.0000000000000002E-4</v>
      </c>
      <c r="X51" s="65">
        <f t="shared" si="19"/>
        <v>4.0000000000000002E-4</v>
      </c>
      <c r="Y51" s="79">
        <f t="shared" si="20"/>
        <v>0</v>
      </c>
    </row>
    <row r="52" spans="1:25" ht="15.75" x14ac:dyDescent="0.25">
      <c r="A52" s="161" t="s">
        <v>69</v>
      </c>
      <c r="B52" s="161">
        <v>0</v>
      </c>
      <c r="C52" s="65">
        <v>0</v>
      </c>
      <c r="D52" s="65">
        <v>0</v>
      </c>
      <c r="E52" s="65">
        <v>0</v>
      </c>
      <c r="F52" s="161">
        <v>63.9</v>
      </c>
      <c r="G52" s="79">
        <f t="shared" si="15"/>
        <v>0</v>
      </c>
      <c r="H52" s="161"/>
      <c r="I52" s="161" t="s">
        <v>69</v>
      </c>
      <c r="J52" s="161">
        <v>0</v>
      </c>
      <c r="K52" s="69">
        <f t="shared" si="11"/>
        <v>0</v>
      </c>
      <c r="L52" s="69">
        <f t="shared" si="12"/>
        <v>0</v>
      </c>
      <c r="M52" s="69">
        <f t="shared" si="13"/>
        <v>0</v>
      </c>
      <c r="N52" s="196">
        <f t="shared" si="14"/>
        <v>0.63900000000000001</v>
      </c>
      <c r="O52" s="90">
        <f t="shared" si="16"/>
        <v>0</v>
      </c>
      <c r="P52" s="161">
        <v>0</v>
      </c>
      <c r="Q52" s="60"/>
      <c r="R52" s="60"/>
      <c r="S52" s="161" t="s">
        <v>69</v>
      </c>
      <c r="T52" s="161">
        <v>0</v>
      </c>
      <c r="U52" s="199">
        <f t="shared" si="17"/>
        <v>0</v>
      </c>
      <c r="V52" s="65">
        <f t="shared" si="18"/>
        <v>0</v>
      </c>
      <c r="W52" s="116">
        <v>8.9999999999999998E-4</v>
      </c>
      <c r="X52" s="65">
        <f t="shared" si="19"/>
        <v>8.9999999999999998E-4</v>
      </c>
      <c r="Y52" s="79">
        <f t="shared" si="20"/>
        <v>0</v>
      </c>
    </row>
    <row r="53" spans="1:25" ht="15.75" x14ac:dyDescent="0.25">
      <c r="A53" s="161" t="s">
        <v>70</v>
      </c>
      <c r="B53" s="161">
        <v>0</v>
      </c>
      <c r="C53" s="65">
        <v>0</v>
      </c>
      <c r="D53" s="65">
        <v>0</v>
      </c>
      <c r="E53" s="65">
        <v>0</v>
      </c>
      <c r="F53" s="161">
        <v>81.400000000000006</v>
      </c>
      <c r="G53" s="79">
        <f t="shared" si="15"/>
        <v>0</v>
      </c>
      <c r="H53" s="161"/>
      <c r="I53" s="161" t="s">
        <v>70</v>
      </c>
      <c r="J53" s="161">
        <v>0</v>
      </c>
      <c r="K53" s="69">
        <f t="shared" si="11"/>
        <v>0</v>
      </c>
      <c r="L53" s="69">
        <f t="shared" si="12"/>
        <v>0</v>
      </c>
      <c r="M53" s="69">
        <f t="shared" si="13"/>
        <v>0</v>
      </c>
      <c r="N53" s="196">
        <f t="shared" si="14"/>
        <v>0.81400000000000006</v>
      </c>
      <c r="O53" s="90">
        <f t="shared" si="16"/>
        <v>0</v>
      </c>
      <c r="P53" s="161">
        <v>0</v>
      </c>
      <c r="Q53" s="60"/>
      <c r="R53" s="60"/>
      <c r="S53" s="161" t="s">
        <v>70</v>
      </c>
      <c r="T53" s="161">
        <v>0</v>
      </c>
      <c r="U53" s="199">
        <f t="shared" si="17"/>
        <v>0</v>
      </c>
      <c r="V53" s="65">
        <f t="shared" si="18"/>
        <v>0</v>
      </c>
      <c r="W53" s="116">
        <v>8.9999999999999998E-4</v>
      </c>
      <c r="X53" s="65">
        <f t="shared" si="19"/>
        <v>8.9999999999999998E-4</v>
      </c>
      <c r="Y53" s="79">
        <f t="shared" si="20"/>
        <v>0</v>
      </c>
    </row>
    <row r="54" spans="1:25" ht="15.75" x14ac:dyDescent="0.25">
      <c r="A54" s="161" t="s">
        <v>71</v>
      </c>
      <c r="B54" s="161">
        <v>0</v>
      </c>
      <c r="C54" s="65">
        <v>0</v>
      </c>
      <c r="D54" s="65">
        <v>0</v>
      </c>
      <c r="E54" s="65">
        <v>0</v>
      </c>
      <c r="F54" s="79">
        <v>65</v>
      </c>
      <c r="G54" s="79">
        <f t="shared" si="15"/>
        <v>0</v>
      </c>
      <c r="H54" s="60"/>
      <c r="I54" s="161" t="s">
        <v>71</v>
      </c>
      <c r="J54" s="161">
        <v>0</v>
      </c>
      <c r="K54" s="69">
        <f t="shared" si="11"/>
        <v>0</v>
      </c>
      <c r="L54" s="69">
        <f t="shared" si="12"/>
        <v>0</v>
      </c>
      <c r="M54" s="69">
        <f t="shared" si="13"/>
        <v>0</v>
      </c>
      <c r="N54" s="196">
        <f t="shared" si="14"/>
        <v>0.65</v>
      </c>
      <c r="O54" s="90">
        <f t="shared" si="16"/>
        <v>0</v>
      </c>
      <c r="P54" s="161">
        <v>0</v>
      </c>
      <c r="Q54" s="60"/>
      <c r="R54" s="60"/>
      <c r="S54" s="161" t="s">
        <v>71</v>
      </c>
      <c r="T54" s="161">
        <v>0</v>
      </c>
      <c r="U54" s="199">
        <f t="shared" si="17"/>
        <v>0</v>
      </c>
      <c r="V54" s="65">
        <f t="shared" si="18"/>
        <v>0</v>
      </c>
      <c r="W54" s="116">
        <v>4.5333333333333331E-4</v>
      </c>
      <c r="X54" s="65">
        <f t="shared" si="19"/>
        <v>4.5333333333333331E-4</v>
      </c>
      <c r="Y54" s="79">
        <f t="shared" si="20"/>
        <v>0</v>
      </c>
    </row>
    <row r="55" spans="1:25" ht="15.75" x14ac:dyDescent="0.25">
      <c r="A55" s="161" t="s">
        <v>72</v>
      </c>
      <c r="B55" s="161">
        <v>0</v>
      </c>
      <c r="C55" s="65">
        <v>0</v>
      </c>
      <c r="D55" s="65">
        <v>0</v>
      </c>
      <c r="E55" s="65">
        <v>0</v>
      </c>
      <c r="F55" s="79">
        <v>70.2</v>
      </c>
      <c r="G55" s="79">
        <f t="shared" si="15"/>
        <v>0</v>
      </c>
      <c r="H55" s="60"/>
      <c r="I55" s="161" t="s">
        <v>72</v>
      </c>
      <c r="J55" s="161">
        <v>0</v>
      </c>
      <c r="K55" s="69">
        <f t="shared" si="11"/>
        <v>0</v>
      </c>
      <c r="L55" s="69">
        <f t="shared" si="12"/>
        <v>0</v>
      </c>
      <c r="M55" s="69">
        <f t="shared" si="13"/>
        <v>0</v>
      </c>
      <c r="N55" s="196">
        <f t="shared" si="14"/>
        <v>0.70200000000000007</v>
      </c>
      <c r="O55" s="90">
        <f t="shared" si="16"/>
        <v>0</v>
      </c>
      <c r="P55" s="161">
        <v>0</v>
      </c>
      <c r="Q55" s="60"/>
      <c r="R55" s="60"/>
      <c r="S55" s="161" t="s">
        <v>72</v>
      </c>
      <c r="T55" s="161">
        <v>0</v>
      </c>
      <c r="U55" s="199">
        <f t="shared" si="17"/>
        <v>0</v>
      </c>
      <c r="V55" s="65">
        <f t="shared" si="18"/>
        <v>0</v>
      </c>
      <c r="W55" s="116">
        <v>4.5333333333333331E-4</v>
      </c>
      <c r="X55" s="65">
        <f t="shared" si="19"/>
        <v>4.5333333333333331E-4</v>
      </c>
      <c r="Y55" s="79">
        <f t="shared" si="20"/>
        <v>0</v>
      </c>
    </row>
    <row r="56" spans="1:25" ht="15.75" x14ac:dyDescent="0.25">
      <c r="A56" s="161" t="s">
        <v>73</v>
      </c>
      <c r="B56" s="161">
        <v>0</v>
      </c>
      <c r="C56" s="65">
        <v>0</v>
      </c>
      <c r="D56" s="65">
        <v>0</v>
      </c>
      <c r="E56" s="65">
        <v>0</v>
      </c>
      <c r="F56" s="79">
        <v>40</v>
      </c>
      <c r="G56" s="79">
        <f t="shared" si="15"/>
        <v>0</v>
      </c>
      <c r="H56" s="60"/>
      <c r="I56" s="161" t="s">
        <v>73</v>
      </c>
      <c r="J56" s="161">
        <v>0</v>
      </c>
      <c r="K56" s="69">
        <f t="shared" si="11"/>
        <v>0</v>
      </c>
      <c r="L56" s="69">
        <f t="shared" si="12"/>
        <v>0</v>
      </c>
      <c r="M56" s="69">
        <f t="shared" si="13"/>
        <v>0</v>
      </c>
      <c r="N56" s="196">
        <f t="shared" si="14"/>
        <v>0.4</v>
      </c>
      <c r="O56" s="90">
        <f t="shared" si="16"/>
        <v>0</v>
      </c>
      <c r="P56" s="161">
        <v>0</v>
      </c>
      <c r="Q56" s="60"/>
      <c r="R56" s="60"/>
      <c r="S56" s="161" t="s">
        <v>73</v>
      </c>
      <c r="T56" s="161">
        <v>0</v>
      </c>
      <c r="U56" s="199">
        <f t="shared" si="17"/>
        <v>0</v>
      </c>
      <c r="V56" s="65">
        <f t="shared" si="18"/>
        <v>0</v>
      </c>
      <c r="W56" s="116">
        <v>4.5333333333333331E-4</v>
      </c>
      <c r="X56" s="65">
        <f t="shared" si="19"/>
        <v>4.5333333333333331E-4</v>
      </c>
      <c r="Y56" s="79">
        <f t="shared" si="20"/>
        <v>0</v>
      </c>
    </row>
    <row r="57" spans="1:25" ht="15.75" x14ac:dyDescent="0.25">
      <c r="A57" s="161" t="s">
        <v>74</v>
      </c>
      <c r="B57" s="161">
        <v>0</v>
      </c>
      <c r="C57" s="65">
        <v>0</v>
      </c>
      <c r="D57" s="65">
        <v>0</v>
      </c>
      <c r="E57" s="65">
        <v>0</v>
      </c>
      <c r="F57" s="79">
        <v>69.87</v>
      </c>
      <c r="G57" s="79">
        <f t="shared" si="15"/>
        <v>0</v>
      </c>
      <c r="H57" s="60"/>
      <c r="I57" s="161" t="s">
        <v>74</v>
      </c>
      <c r="J57" s="161">
        <v>0</v>
      </c>
      <c r="K57" s="69">
        <f t="shared" si="11"/>
        <v>0</v>
      </c>
      <c r="L57" s="69">
        <f t="shared" si="12"/>
        <v>0</v>
      </c>
      <c r="M57" s="69">
        <f t="shared" si="13"/>
        <v>0</v>
      </c>
      <c r="N57" s="196">
        <f t="shared" si="14"/>
        <v>0.6987000000000001</v>
      </c>
      <c r="O57" s="90">
        <f t="shared" si="16"/>
        <v>0</v>
      </c>
      <c r="P57" s="161">
        <v>0</v>
      </c>
      <c r="Q57" s="60"/>
      <c r="R57" s="60"/>
      <c r="S57" s="161" t="s">
        <v>74</v>
      </c>
      <c r="T57" s="161">
        <v>0</v>
      </c>
      <c r="U57" s="199">
        <f t="shared" si="17"/>
        <v>0</v>
      </c>
      <c r="V57" s="65">
        <f t="shared" si="18"/>
        <v>0</v>
      </c>
      <c r="W57" s="116">
        <v>4.5333333333333331E-4</v>
      </c>
      <c r="X57" s="65">
        <f t="shared" si="19"/>
        <v>4.5333333333333331E-4</v>
      </c>
      <c r="Y57" s="79">
        <f t="shared" si="20"/>
        <v>0</v>
      </c>
    </row>
    <row r="58" spans="1:25" ht="15.75" x14ac:dyDescent="0.25">
      <c r="A58" s="161" t="s">
        <v>75</v>
      </c>
      <c r="B58" s="161">
        <v>0</v>
      </c>
      <c r="C58" s="65">
        <v>0</v>
      </c>
      <c r="D58" s="65">
        <v>0</v>
      </c>
      <c r="E58" s="65">
        <v>0</v>
      </c>
      <c r="F58" s="79">
        <v>61.266666666666666</v>
      </c>
      <c r="G58" s="79">
        <f t="shared" si="15"/>
        <v>0</v>
      </c>
      <c r="H58" s="60"/>
      <c r="I58" s="161" t="s">
        <v>75</v>
      </c>
      <c r="J58" s="161">
        <v>0</v>
      </c>
      <c r="K58" s="69">
        <f t="shared" si="11"/>
        <v>0</v>
      </c>
      <c r="L58" s="69">
        <f t="shared" si="12"/>
        <v>0</v>
      </c>
      <c r="M58" s="69">
        <f t="shared" si="13"/>
        <v>0</v>
      </c>
      <c r="N58" s="196">
        <f t="shared" si="14"/>
        <v>0.61266666666666669</v>
      </c>
      <c r="O58" s="90">
        <f t="shared" si="16"/>
        <v>0</v>
      </c>
      <c r="P58" s="161">
        <v>0</v>
      </c>
      <c r="Q58" s="60"/>
      <c r="R58" s="60"/>
      <c r="S58" s="161" t="s">
        <v>75</v>
      </c>
      <c r="T58" s="161">
        <v>0</v>
      </c>
      <c r="U58" s="199">
        <f t="shared" si="17"/>
        <v>0</v>
      </c>
      <c r="V58" s="65">
        <f t="shared" si="18"/>
        <v>0</v>
      </c>
      <c r="W58" s="116">
        <v>4.5333333333333331E-4</v>
      </c>
      <c r="X58" s="65">
        <f t="shared" si="19"/>
        <v>4.5333333333333331E-4</v>
      </c>
      <c r="Y58" s="79">
        <f t="shared" si="20"/>
        <v>0</v>
      </c>
    </row>
    <row r="59" spans="1:25" ht="15.75" x14ac:dyDescent="0.25">
      <c r="A59" s="161" t="s">
        <v>76</v>
      </c>
      <c r="B59" s="161">
        <v>0</v>
      </c>
      <c r="C59" s="65">
        <v>0</v>
      </c>
      <c r="D59" s="65">
        <v>0</v>
      </c>
      <c r="E59" s="65">
        <v>0</v>
      </c>
      <c r="F59" s="161">
        <v>88</v>
      </c>
      <c r="G59" s="79">
        <f t="shared" si="15"/>
        <v>0</v>
      </c>
      <c r="H59" s="161"/>
      <c r="I59" s="161" t="s">
        <v>76</v>
      </c>
      <c r="J59" s="161">
        <v>0</v>
      </c>
      <c r="K59" s="69">
        <f t="shared" si="11"/>
        <v>0</v>
      </c>
      <c r="L59" s="69">
        <f t="shared" si="12"/>
        <v>0</v>
      </c>
      <c r="M59" s="69">
        <f t="shared" si="13"/>
        <v>0</v>
      </c>
      <c r="N59" s="196">
        <f t="shared" si="14"/>
        <v>0.88</v>
      </c>
      <c r="O59" s="90">
        <f t="shared" si="16"/>
        <v>0</v>
      </c>
      <c r="P59" s="161">
        <v>0</v>
      </c>
      <c r="Q59" s="60"/>
      <c r="R59" s="60"/>
      <c r="S59" s="161" t="s">
        <v>76</v>
      </c>
      <c r="T59" s="161">
        <v>0</v>
      </c>
      <c r="U59" s="199">
        <f t="shared" si="17"/>
        <v>0</v>
      </c>
      <c r="V59" s="65">
        <f t="shared" si="18"/>
        <v>0</v>
      </c>
      <c r="W59" s="116">
        <v>1E-4</v>
      </c>
      <c r="X59" s="65">
        <f>+W59+V59</f>
        <v>1E-4</v>
      </c>
      <c r="Y59" s="79">
        <f t="shared" si="20"/>
        <v>0</v>
      </c>
    </row>
    <row r="60" spans="1:25" ht="15.75" x14ac:dyDescent="0.25">
      <c r="A60" s="161" t="s">
        <v>77</v>
      </c>
      <c r="B60" s="161">
        <v>0</v>
      </c>
      <c r="C60" s="65">
        <v>0</v>
      </c>
      <c r="D60" s="65">
        <v>0</v>
      </c>
      <c r="E60" s="65">
        <v>0</v>
      </c>
      <c r="F60" s="161">
        <v>23</v>
      </c>
      <c r="G60" s="79">
        <f t="shared" si="15"/>
        <v>0</v>
      </c>
      <c r="H60" s="161"/>
      <c r="I60" s="161" t="s">
        <v>77</v>
      </c>
      <c r="J60" s="161">
        <v>0</v>
      </c>
      <c r="K60" s="69">
        <f t="shared" si="11"/>
        <v>0</v>
      </c>
      <c r="L60" s="69">
        <f t="shared" si="12"/>
        <v>0</v>
      </c>
      <c r="M60" s="69">
        <f t="shared" si="13"/>
        <v>0</v>
      </c>
      <c r="N60" s="196">
        <f t="shared" si="14"/>
        <v>0.23</v>
      </c>
      <c r="O60" s="90">
        <f t="shared" si="16"/>
        <v>0</v>
      </c>
      <c r="P60" s="161">
        <v>0</v>
      </c>
      <c r="Q60" s="60"/>
      <c r="R60" s="60"/>
      <c r="S60" s="161" t="s">
        <v>77</v>
      </c>
      <c r="T60" s="161">
        <v>0</v>
      </c>
      <c r="U60" s="199">
        <f t="shared" si="17"/>
        <v>0</v>
      </c>
      <c r="V60" s="65">
        <f t="shared" si="18"/>
        <v>0</v>
      </c>
      <c r="W60" s="116">
        <v>2.9999999999999997E-4</v>
      </c>
      <c r="X60" s="65">
        <f t="shared" ref="X60:X78" si="21">+W60+V60</f>
        <v>2.9999999999999997E-4</v>
      </c>
      <c r="Y60" s="79">
        <f t="shared" si="20"/>
        <v>0</v>
      </c>
    </row>
    <row r="61" spans="1:25" ht="15.75" x14ac:dyDescent="0.25">
      <c r="A61" s="161" t="s">
        <v>78</v>
      </c>
      <c r="B61" s="161">
        <v>0</v>
      </c>
      <c r="C61" s="65">
        <v>0</v>
      </c>
      <c r="D61" s="65">
        <v>0</v>
      </c>
      <c r="E61" s="65">
        <v>0</v>
      </c>
      <c r="F61" s="161">
        <v>51.6</v>
      </c>
      <c r="G61" s="79">
        <f t="shared" si="15"/>
        <v>0</v>
      </c>
      <c r="H61" s="161"/>
      <c r="I61" s="161" t="s">
        <v>78</v>
      </c>
      <c r="J61" s="161">
        <v>0</v>
      </c>
      <c r="K61" s="69">
        <f t="shared" si="11"/>
        <v>0</v>
      </c>
      <c r="L61" s="69">
        <f t="shared" si="12"/>
        <v>0</v>
      </c>
      <c r="M61" s="69">
        <f t="shared" si="13"/>
        <v>0</v>
      </c>
      <c r="N61" s="196">
        <f t="shared" si="14"/>
        <v>0.51600000000000001</v>
      </c>
      <c r="O61" s="90">
        <f t="shared" si="16"/>
        <v>0</v>
      </c>
      <c r="P61" s="161">
        <v>0</v>
      </c>
      <c r="Q61" s="60"/>
      <c r="R61" s="60"/>
      <c r="S61" s="161" t="s">
        <v>78</v>
      </c>
      <c r="T61" s="161">
        <v>0</v>
      </c>
      <c r="U61" s="199">
        <f t="shared" si="17"/>
        <v>0</v>
      </c>
      <c r="V61" s="65">
        <f t="shared" si="18"/>
        <v>0</v>
      </c>
      <c r="W61" s="116">
        <v>2.0000000000000001E-4</v>
      </c>
      <c r="X61" s="65">
        <f t="shared" si="21"/>
        <v>2.0000000000000001E-4</v>
      </c>
      <c r="Y61" s="79">
        <f t="shared" si="20"/>
        <v>0</v>
      </c>
    </row>
    <row r="62" spans="1:25" ht="15.75" x14ac:dyDescent="0.25">
      <c r="A62" s="161" t="s">
        <v>79</v>
      </c>
      <c r="B62" s="161">
        <v>0</v>
      </c>
      <c r="C62" s="65">
        <v>0</v>
      </c>
      <c r="D62" s="65">
        <v>0</v>
      </c>
      <c r="E62" s="65">
        <v>0</v>
      </c>
      <c r="F62" s="161">
        <v>61</v>
      </c>
      <c r="G62" s="79">
        <f t="shared" si="15"/>
        <v>0</v>
      </c>
      <c r="H62" s="161"/>
      <c r="I62" s="161" t="s">
        <v>79</v>
      </c>
      <c r="J62" s="161">
        <v>0</v>
      </c>
      <c r="K62" s="69">
        <f t="shared" si="11"/>
        <v>0</v>
      </c>
      <c r="L62" s="69">
        <f t="shared" si="12"/>
        <v>0</v>
      </c>
      <c r="M62" s="69">
        <f t="shared" si="13"/>
        <v>0</v>
      </c>
      <c r="N62" s="196">
        <f t="shared" si="14"/>
        <v>0.61</v>
      </c>
      <c r="O62" s="90">
        <f t="shared" si="16"/>
        <v>0</v>
      </c>
      <c r="P62" s="161">
        <v>0</v>
      </c>
      <c r="Q62" s="60"/>
      <c r="R62" s="60"/>
      <c r="S62" s="161" t="s">
        <v>79</v>
      </c>
      <c r="T62" s="161">
        <v>0</v>
      </c>
      <c r="U62" s="199">
        <f t="shared" si="17"/>
        <v>0</v>
      </c>
      <c r="V62" s="65">
        <f t="shared" si="18"/>
        <v>0</v>
      </c>
      <c r="W62" s="116">
        <v>5.0000000000000001E-4</v>
      </c>
      <c r="X62" s="65">
        <f t="shared" si="21"/>
        <v>5.0000000000000001E-4</v>
      </c>
      <c r="Y62" s="79">
        <f t="shared" si="20"/>
        <v>0</v>
      </c>
    </row>
    <row r="63" spans="1:25" ht="15.75" x14ac:dyDescent="0.25">
      <c r="A63" s="161" t="s">
        <v>80</v>
      </c>
      <c r="B63" s="161">
        <v>0</v>
      </c>
      <c r="C63" s="65">
        <v>0</v>
      </c>
      <c r="D63" s="65">
        <v>0.63</v>
      </c>
      <c r="E63" s="65">
        <f>+C63+D63</f>
        <v>0.63</v>
      </c>
      <c r="F63" s="161">
        <v>37</v>
      </c>
      <c r="G63" s="79">
        <f t="shared" si="15"/>
        <v>1.7027027027027026</v>
      </c>
      <c r="H63" s="161"/>
      <c r="I63" s="161" t="s">
        <v>80</v>
      </c>
      <c r="J63" s="161">
        <v>0</v>
      </c>
      <c r="K63" s="69">
        <f t="shared" si="11"/>
        <v>0</v>
      </c>
      <c r="L63" s="69">
        <f t="shared" si="12"/>
        <v>6.3E-3</v>
      </c>
      <c r="M63" s="69">
        <f t="shared" si="13"/>
        <v>6.3E-3</v>
      </c>
      <c r="N63" s="196">
        <f t="shared" si="14"/>
        <v>0.37</v>
      </c>
      <c r="O63" s="90">
        <f t="shared" si="16"/>
        <v>1.7027027027027026</v>
      </c>
      <c r="P63" s="161">
        <v>1</v>
      </c>
      <c r="Q63" s="60"/>
      <c r="R63" s="60"/>
      <c r="S63" s="161" t="s">
        <v>80</v>
      </c>
      <c r="T63" s="161">
        <v>0</v>
      </c>
      <c r="U63" s="199">
        <f t="shared" si="17"/>
        <v>5.04E-6</v>
      </c>
      <c r="V63" s="65">
        <f t="shared" si="18"/>
        <v>5.04E-6</v>
      </c>
      <c r="W63" s="116">
        <v>5.0000000000000001E-4</v>
      </c>
      <c r="X63" s="65">
        <f t="shared" si="21"/>
        <v>5.0504E-4</v>
      </c>
      <c r="Y63" s="79">
        <f t="shared" si="20"/>
        <v>0.9979407571677491</v>
      </c>
    </row>
    <row r="64" spans="1:25" ht="15.75" x14ac:dyDescent="0.25">
      <c r="A64" s="161" t="s">
        <v>81</v>
      </c>
      <c r="B64" s="161">
        <v>0</v>
      </c>
      <c r="C64" s="65">
        <v>0</v>
      </c>
      <c r="D64" s="65">
        <v>0</v>
      </c>
      <c r="E64" s="65">
        <v>0</v>
      </c>
      <c r="F64" s="79">
        <v>69.87</v>
      </c>
      <c r="G64" s="79">
        <f t="shared" si="15"/>
        <v>0</v>
      </c>
      <c r="H64" s="60"/>
      <c r="I64" s="161" t="s">
        <v>81</v>
      </c>
      <c r="J64" s="161">
        <v>0</v>
      </c>
      <c r="K64" s="69">
        <f t="shared" si="11"/>
        <v>0</v>
      </c>
      <c r="L64" s="69">
        <f t="shared" si="12"/>
        <v>0</v>
      </c>
      <c r="M64" s="69">
        <f t="shared" si="13"/>
        <v>0</v>
      </c>
      <c r="N64" s="196">
        <f t="shared" si="14"/>
        <v>0.6987000000000001</v>
      </c>
      <c r="O64" s="90">
        <f t="shared" si="16"/>
        <v>0</v>
      </c>
      <c r="P64" s="161">
        <v>0</v>
      </c>
      <c r="Q64" s="60"/>
      <c r="R64" s="60"/>
      <c r="S64" s="161" t="s">
        <v>81</v>
      </c>
      <c r="T64" s="161">
        <v>0</v>
      </c>
      <c r="U64" s="199">
        <f t="shared" si="17"/>
        <v>0</v>
      </c>
      <c r="V64" s="65">
        <f t="shared" si="18"/>
        <v>0</v>
      </c>
      <c r="W64" s="116">
        <v>4.5333333333333331E-4</v>
      </c>
      <c r="X64" s="65">
        <f t="shared" si="21"/>
        <v>4.5333333333333331E-4</v>
      </c>
      <c r="Y64" s="79">
        <f t="shared" si="20"/>
        <v>0</v>
      </c>
    </row>
    <row r="65" spans="1:25" ht="15.75" x14ac:dyDescent="0.25">
      <c r="A65" s="161" t="s">
        <v>82</v>
      </c>
      <c r="B65" s="161">
        <v>0</v>
      </c>
      <c r="C65" s="65">
        <v>0</v>
      </c>
      <c r="D65" s="65">
        <v>0</v>
      </c>
      <c r="E65" s="65">
        <v>0</v>
      </c>
      <c r="F65" s="79">
        <v>61.266666666666666</v>
      </c>
      <c r="G65" s="79">
        <f t="shared" si="15"/>
        <v>0</v>
      </c>
      <c r="H65" s="60"/>
      <c r="I65" s="161" t="s">
        <v>82</v>
      </c>
      <c r="J65" s="161">
        <v>0</v>
      </c>
      <c r="K65" s="69">
        <f t="shared" si="11"/>
        <v>0</v>
      </c>
      <c r="L65" s="69">
        <f t="shared" si="12"/>
        <v>0</v>
      </c>
      <c r="M65" s="69">
        <f t="shared" si="13"/>
        <v>0</v>
      </c>
      <c r="N65" s="196">
        <f t="shared" si="14"/>
        <v>0.61266666666666669</v>
      </c>
      <c r="O65" s="90">
        <f t="shared" si="16"/>
        <v>0</v>
      </c>
      <c r="P65" s="161">
        <v>0</v>
      </c>
      <c r="Q65" s="60"/>
      <c r="R65" s="60"/>
      <c r="S65" s="161" t="s">
        <v>82</v>
      </c>
      <c r="T65" s="161">
        <v>0</v>
      </c>
      <c r="U65" s="199">
        <f t="shared" si="17"/>
        <v>0</v>
      </c>
      <c r="V65" s="65">
        <f t="shared" si="18"/>
        <v>0</v>
      </c>
      <c r="W65" s="116">
        <v>4.5333333333333331E-4</v>
      </c>
      <c r="X65" s="65">
        <f t="shared" si="21"/>
        <v>4.5333333333333331E-4</v>
      </c>
      <c r="Y65" s="79">
        <f t="shared" si="20"/>
        <v>0</v>
      </c>
    </row>
    <row r="66" spans="1:25" ht="15.75" x14ac:dyDescent="0.25">
      <c r="A66" s="161" t="s">
        <v>83</v>
      </c>
      <c r="B66" s="161">
        <v>0</v>
      </c>
      <c r="C66" s="65">
        <v>0</v>
      </c>
      <c r="D66" s="65">
        <v>0</v>
      </c>
      <c r="E66" s="65">
        <v>0</v>
      </c>
      <c r="F66" s="79">
        <v>61.266666666666666</v>
      </c>
      <c r="G66" s="79">
        <f t="shared" si="15"/>
        <v>0</v>
      </c>
      <c r="H66" s="60"/>
      <c r="I66" s="161" t="s">
        <v>83</v>
      </c>
      <c r="J66" s="161">
        <v>0</v>
      </c>
      <c r="K66" s="69">
        <f t="shared" si="11"/>
        <v>0</v>
      </c>
      <c r="L66" s="69">
        <f t="shared" si="12"/>
        <v>0</v>
      </c>
      <c r="M66" s="69">
        <f t="shared" si="13"/>
        <v>0</v>
      </c>
      <c r="N66" s="196">
        <f t="shared" si="14"/>
        <v>0.61266666666666669</v>
      </c>
      <c r="O66" s="90">
        <f t="shared" si="16"/>
        <v>0</v>
      </c>
      <c r="P66" s="161">
        <v>0</v>
      </c>
      <c r="Q66" s="60"/>
      <c r="R66" s="60"/>
      <c r="S66" s="161" t="s">
        <v>83</v>
      </c>
      <c r="T66" s="161">
        <v>0</v>
      </c>
      <c r="U66" s="199">
        <f t="shared" si="17"/>
        <v>0</v>
      </c>
      <c r="V66" s="65">
        <f t="shared" si="18"/>
        <v>0</v>
      </c>
      <c r="W66" s="116">
        <v>4.5333333333333331E-4</v>
      </c>
      <c r="X66" s="65">
        <f t="shared" si="21"/>
        <v>4.5333333333333331E-4</v>
      </c>
      <c r="Y66" s="79">
        <f t="shared" si="20"/>
        <v>0</v>
      </c>
    </row>
    <row r="67" spans="1:25" ht="15.75" x14ac:dyDescent="0.25">
      <c r="A67" s="161" t="s">
        <v>84</v>
      </c>
      <c r="B67" s="161">
        <v>0</v>
      </c>
      <c r="C67" s="65">
        <v>0</v>
      </c>
      <c r="D67" s="65">
        <v>0</v>
      </c>
      <c r="E67" s="65">
        <v>0</v>
      </c>
      <c r="F67" s="79">
        <v>40</v>
      </c>
      <c r="G67" s="79">
        <f t="shared" si="15"/>
        <v>0</v>
      </c>
      <c r="H67" s="60"/>
      <c r="I67" s="161" t="s">
        <v>84</v>
      </c>
      <c r="J67" s="161">
        <v>0</v>
      </c>
      <c r="K67" s="69">
        <f t="shared" si="11"/>
        <v>0</v>
      </c>
      <c r="L67" s="69">
        <f t="shared" si="12"/>
        <v>0</v>
      </c>
      <c r="M67" s="69">
        <f t="shared" si="13"/>
        <v>0</v>
      </c>
      <c r="N67" s="196">
        <f t="shared" si="14"/>
        <v>0.4</v>
      </c>
      <c r="O67" s="90">
        <f t="shared" si="16"/>
        <v>0</v>
      </c>
      <c r="P67" s="161">
        <v>0</v>
      </c>
      <c r="Q67" s="60"/>
      <c r="R67" s="60"/>
      <c r="S67" s="161" t="s">
        <v>84</v>
      </c>
      <c r="T67" s="161">
        <v>0</v>
      </c>
      <c r="U67" s="199">
        <f t="shared" si="17"/>
        <v>0</v>
      </c>
      <c r="V67" s="65">
        <f t="shared" si="18"/>
        <v>0</v>
      </c>
      <c r="W67" s="116">
        <v>4.5333333333333331E-4</v>
      </c>
      <c r="X67" s="65">
        <f t="shared" si="21"/>
        <v>4.5333333333333331E-4</v>
      </c>
      <c r="Y67" s="79">
        <f t="shared" si="20"/>
        <v>0</v>
      </c>
    </row>
    <row r="68" spans="1:25" ht="15.75" x14ac:dyDescent="0.25">
      <c r="A68" s="161" t="s">
        <v>85</v>
      </c>
      <c r="B68" s="161">
        <v>0</v>
      </c>
      <c r="C68" s="65">
        <v>0</v>
      </c>
      <c r="D68" s="65">
        <v>0</v>
      </c>
      <c r="E68" s="65">
        <v>0</v>
      </c>
      <c r="F68" s="79">
        <v>70.2</v>
      </c>
      <c r="G68" s="79">
        <f t="shared" si="15"/>
        <v>0</v>
      </c>
      <c r="H68" s="60"/>
      <c r="I68" s="161" t="s">
        <v>85</v>
      </c>
      <c r="J68" s="161">
        <v>0</v>
      </c>
      <c r="K68" s="69">
        <f t="shared" si="11"/>
        <v>0</v>
      </c>
      <c r="L68" s="69">
        <f t="shared" si="12"/>
        <v>0</v>
      </c>
      <c r="M68" s="69">
        <f t="shared" si="13"/>
        <v>0</v>
      </c>
      <c r="N68" s="196">
        <f t="shared" si="14"/>
        <v>0.70200000000000007</v>
      </c>
      <c r="O68" s="90">
        <f t="shared" si="16"/>
        <v>0</v>
      </c>
      <c r="P68" s="161">
        <v>0</v>
      </c>
      <c r="Q68" s="60"/>
      <c r="R68" s="60"/>
      <c r="S68" s="161" t="s">
        <v>85</v>
      </c>
      <c r="T68" s="161">
        <v>0</v>
      </c>
      <c r="U68" s="199">
        <f t="shared" si="17"/>
        <v>0</v>
      </c>
      <c r="V68" s="65">
        <f t="shared" si="18"/>
        <v>0</v>
      </c>
      <c r="W68" s="116">
        <v>4.5333333333333331E-4</v>
      </c>
      <c r="X68" s="65">
        <f t="shared" si="21"/>
        <v>4.5333333333333331E-4</v>
      </c>
      <c r="Y68" s="79">
        <f t="shared" si="20"/>
        <v>0</v>
      </c>
    </row>
    <row r="69" spans="1:25" ht="15.75" x14ac:dyDescent="0.25">
      <c r="A69" s="161" t="s">
        <v>86</v>
      </c>
      <c r="B69" s="161">
        <v>0</v>
      </c>
      <c r="C69" s="65">
        <v>0</v>
      </c>
      <c r="D69" s="65">
        <v>0</v>
      </c>
      <c r="E69" s="65">
        <v>0</v>
      </c>
      <c r="F69" s="161">
        <v>61.3</v>
      </c>
      <c r="G69" s="79">
        <f t="shared" si="15"/>
        <v>0</v>
      </c>
      <c r="H69" s="161"/>
      <c r="I69" s="161" t="s">
        <v>86</v>
      </c>
      <c r="J69" s="161">
        <v>0</v>
      </c>
      <c r="K69" s="69">
        <f t="shared" si="11"/>
        <v>0</v>
      </c>
      <c r="L69" s="69">
        <f t="shared" si="12"/>
        <v>0</v>
      </c>
      <c r="M69" s="69">
        <f t="shared" si="13"/>
        <v>0</v>
      </c>
      <c r="N69" s="196">
        <f t="shared" si="14"/>
        <v>0.61299999999999999</v>
      </c>
      <c r="O69" s="90">
        <f t="shared" si="16"/>
        <v>0</v>
      </c>
      <c r="P69" s="161">
        <v>0</v>
      </c>
      <c r="Q69" s="60"/>
      <c r="R69" s="60"/>
      <c r="S69" s="161" t="s">
        <v>86</v>
      </c>
      <c r="T69" s="161">
        <v>0</v>
      </c>
      <c r="U69" s="199">
        <f t="shared" si="17"/>
        <v>0</v>
      </c>
      <c r="V69" s="65">
        <f t="shared" si="18"/>
        <v>0</v>
      </c>
      <c r="W69" s="116">
        <v>5.0000000000000001E-4</v>
      </c>
      <c r="X69" s="65">
        <f t="shared" si="21"/>
        <v>5.0000000000000001E-4</v>
      </c>
      <c r="Y69" s="79">
        <f t="shared" si="20"/>
        <v>0</v>
      </c>
    </row>
    <row r="70" spans="1:25" ht="15.75" x14ac:dyDescent="0.25">
      <c r="A70" s="161" t="s">
        <v>87</v>
      </c>
      <c r="B70" s="161">
        <v>0</v>
      </c>
      <c r="C70" s="65">
        <v>0</v>
      </c>
      <c r="D70" s="65">
        <v>0</v>
      </c>
      <c r="E70" s="65">
        <v>0</v>
      </c>
      <c r="F70" s="161">
        <v>125.6</v>
      </c>
      <c r="G70" s="79">
        <f t="shared" si="15"/>
        <v>0</v>
      </c>
      <c r="H70" s="161"/>
      <c r="I70" s="161" t="s">
        <v>87</v>
      </c>
      <c r="J70" s="161">
        <v>0</v>
      </c>
      <c r="K70" s="69">
        <f t="shared" si="11"/>
        <v>0</v>
      </c>
      <c r="L70" s="69">
        <f t="shared" si="12"/>
        <v>0</v>
      </c>
      <c r="M70" s="69">
        <f t="shared" si="13"/>
        <v>0</v>
      </c>
      <c r="N70" s="196">
        <f t="shared" si="14"/>
        <v>1.256</v>
      </c>
      <c r="O70" s="90">
        <f t="shared" si="16"/>
        <v>0</v>
      </c>
      <c r="P70" s="161">
        <v>0</v>
      </c>
      <c r="Q70" s="60"/>
      <c r="R70" s="60"/>
      <c r="S70" s="161" t="s">
        <v>87</v>
      </c>
      <c r="T70" s="161">
        <v>0</v>
      </c>
      <c r="U70" s="199">
        <f t="shared" si="17"/>
        <v>0</v>
      </c>
      <c r="V70" s="65">
        <f t="shared" si="18"/>
        <v>0</v>
      </c>
      <c r="W70" s="116">
        <v>1.1000000000000001E-3</v>
      </c>
      <c r="X70" s="65">
        <f t="shared" si="21"/>
        <v>1.1000000000000001E-3</v>
      </c>
      <c r="Y70" s="79">
        <f t="shared" si="20"/>
        <v>0</v>
      </c>
    </row>
    <row r="71" spans="1:25" ht="15.75" x14ac:dyDescent="0.25">
      <c r="A71" s="161" t="s">
        <v>88</v>
      </c>
      <c r="B71" s="161">
        <v>0</v>
      </c>
      <c r="C71" s="65">
        <v>0</v>
      </c>
      <c r="D71" s="65">
        <v>0</v>
      </c>
      <c r="E71" s="65">
        <v>0</v>
      </c>
      <c r="F71" s="161">
        <v>41.5</v>
      </c>
      <c r="G71" s="79">
        <f t="shared" si="15"/>
        <v>0</v>
      </c>
      <c r="H71" s="161"/>
      <c r="I71" s="161" t="s">
        <v>88</v>
      </c>
      <c r="J71" s="161">
        <v>0</v>
      </c>
      <c r="K71" s="69">
        <f t="shared" si="11"/>
        <v>0</v>
      </c>
      <c r="L71" s="69">
        <f t="shared" si="12"/>
        <v>0</v>
      </c>
      <c r="M71" s="69">
        <f t="shared" si="13"/>
        <v>0</v>
      </c>
      <c r="N71" s="196">
        <f t="shared" si="14"/>
        <v>0.41500000000000004</v>
      </c>
      <c r="O71" s="90">
        <f t="shared" si="16"/>
        <v>0</v>
      </c>
      <c r="P71" s="161">
        <v>0</v>
      </c>
      <c r="Q71" s="60"/>
      <c r="R71" s="60"/>
      <c r="S71" s="161" t="s">
        <v>88</v>
      </c>
      <c r="T71" s="161">
        <v>0</v>
      </c>
      <c r="U71" s="199">
        <f t="shared" si="17"/>
        <v>0</v>
      </c>
      <c r="V71" s="65">
        <f t="shared" si="18"/>
        <v>0</v>
      </c>
      <c r="W71" s="116">
        <v>2.0000000000000001E-4</v>
      </c>
      <c r="X71" s="65">
        <f t="shared" si="21"/>
        <v>2.0000000000000001E-4</v>
      </c>
      <c r="Y71" s="79">
        <f t="shared" si="20"/>
        <v>0</v>
      </c>
    </row>
    <row r="72" spans="1:25" ht="15.75" x14ac:dyDescent="0.25">
      <c r="A72" s="161" t="s">
        <v>89</v>
      </c>
      <c r="B72" s="161">
        <v>0</v>
      </c>
      <c r="C72" s="65">
        <v>0</v>
      </c>
      <c r="D72" s="65">
        <v>0</v>
      </c>
      <c r="E72" s="65">
        <v>0</v>
      </c>
      <c r="F72" s="161">
        <v>47</v>
      </c>
      <c r="G72" s="79">
        <f t="shared" si="15"/>
        <v>0</v>
      </c>
      <c r="H72" s="161"/>
      <c r="I72" s="161" t="s">
        <v>89</v>
      </c>
      <c r="J72" s="161">
        <v>0</v>
      </c>
      <c r="K72" s="69">
        <f t="shared" si="11"/>
        <v>0</v>
      </c>
      <c r="L72" s="69">
        <f t="shared" si="12"/>
        <v>0</v>
      </c>
      <c r="M72" s="69">
        <f t="shared" si="13"/>
        <v>0</v>
      </c>
      <c r="N72" s="196">
        <f t="shared" si="14"/>
        <v>0.47000000000000003</v>
      </c>
      <c r="O72" s="90">
        <f t="shared" si="16"/>
        <v>0</v>
      </c>
      <c r="P72" s="161">
        <v>0</v>
      </c>
      <c r="Q72" s="60"/>
      <c r="R72" s="60"/>
      <c r="S72" s="161" t="s">
        <v>89</v>
      </c>
      <c r="T72" s="161">
        <v>0</v>
      </c>
      <c r="U72" s="199">
        <f t="shared" si="17"/>
        <v>0</v>
      </c>
      <c r="V72" s="65">
        <f t="shared" si="18"/>
        <v>0</v>
      </c>
      <c r="W72" s="116">
        <v>5.0000000000000001E-4</v>
      </c>
      <c r="X72" s="65">
        <f t="shared" si="21"/>
        <v>5.0000000000000001E-4</v>
      </c>
      <c r="Y72" s="79">
        <f t="shared" si="20"/>
        <v>0</v>
      </c>
    </row>
    <row r="73" spans="1:25" ht="15.75" x14ac:dyDescent="0.25">
      <c r="A73" s="161" t="s">
        <v>90</v>
      </c>
      <c r="B73" s="161">
        <v>0</v>
      </c>
      <c r="C73" s="65">
        <v>0</v>
      </c>
      <c r="D73" s="65">
        <v>0</v>
      </c>
      <c r="E73" s="65">
        <v>0</v>
      </c>
      <c r="F73" s="161">
        <v>28</v>
      </c>
      <c r="G73" s="79">
        <f t="shared" si="15"/>
        <v>0</v>
      </c>
      <c r="H73" s="161"/>
      <c r="I73" s="161" t="s">
        <v>90</v>
      </c>
      <c r="J73" s="161">
        <v>0</v>
      </c>
      <c r="K73" s="69">
        <f t="shared" si="11"/>
        <v>0</v>
      </c>
      <c r="L73" s="69">
        <f t="shared" si="12"/>
        <v>0</v>
      </c>
      <c r="M73" s="69">
        <f t="shared" si="13"/>
        <v>0</v>
      </c>
      <c r="N73" s="196">
        <f t="shared" si="14"/>
        <v>0.28000000000000003</v>
      </c>
      <c r="O73" s="90">
        <f t="shared" si="16"/>
        <v>0</v>
      </c>
      <c r="P73" s="161">
        <v>0</v>
      </c>
      <c r="Q73" s="60"/>
      <c r="R73" s="60"/>
      <c r="S73" s="161" t="s">
        <v>90</v>
      </c>
      <c r="T73" s="161">
        <v>0</v>
      </c>
      <c r="U73" s="199">
        <f t="shared" si="17"/>
        <v>0</v>
      </c>
      <c r="V73" s="65">
        <f t="shared" si="18"/>
        <v>0</v>
      </c>
      <c r="W73" s="116">
        <v>1E-4</v>
      </c>
      <c r="X73" s="65">
        <f t="shared" si="21"/>
        <v>1E-4</v>
      </c>
      <c r="Y73" s="79">
        <f t="shared" si="20"/>
        <v>0</v>
      </c>
    </row>
    <row r="74" spans="1:25" ht="15.75" x14ac:dyDescent="0.25">
      <c r="A74" s="161" t="s">
        <v>91</v>
      </c>
      <c r="B74" s="161">
        <v>0</v>
      </c>
      <c r="C74" s="65">
        <v>0</v>
      </c>
      <c r="D74" s="65">
        <v>0</v>
      </c>
      <c r="E74" s="65">
        <v>0</v>
      </c>
      <c r="F74" s="79">
        <v>62.266666666666701</v>
      </c>
      <c r="G74" s="79">
        <f t="shared" si="15"/>
        <v>0</v>
      </c>
      <c r="H74" s="60"/>
      <c r="I74" s="161" t="s">
        <v>91</v>
      </c>
      <c r="J74" s="161">
        <v>0</v>
      </c>
      <c r="K74" s="69">
        <f t="shared" si="11"/>
        <v>0</v>
      </c>
      <c r="L74" s="69">
        <f t="shared" si="12"/>
        <v>0</v>
      </c>
      <c r="M74" s="69">
        <f t="shared" si="13"/>
        <v>0</v>
      </c>
      <c r="N74" s="196">
        <f t="shared" si="14"/>
        <v>0.62266666666666703</v>
      </c>
      <c r="O74" s="90">
        <f t="shared" si="16"/>
        <v>0</v>
      </c>
      <c r="P74" s="161">
        <v>0</v>
      </c>
      <c r="Q74" s="60"/>
      <c r="R74" s="60"/>
      <c r="S74" s="161" t="s">
        <v>91</v>
      </c>
      <c r="T74" s="161">
        <v>0</v>
      </c>
      <c r="U74" s="199">
        <f t="shared" si="17"/>
        <v>0</v>
      </c>
      <c r="V74" s="65">
        <f t="shared" si="18"/>
        <v>0</v>
      </c>
      <c r="W74" s="116">
        <v>4.5333333333333331E-4</v>
      </c>
      <c r="X74" s="65">
        <f t="shared" si="21"/>
        <v>4.5333333333333331E-4</v>
      </c>
      <c r="Y74" s="79">
        <f t="shared" si="20"/>
        <v>0</v>
      </c>
    </row>
    <row r="75" spans="1:25" ht="15.75" x14ac:dyDescent="0.25">
      <c r="A75" s="161" t="s">
        <v>92</v>
      </c>
      <c r="B75" s="161">
        <v>0</v>
      </c>
      <c r="C75" s="65">
        <v>0</v>
      </c>
      <c r="D75" s="65">
        <v>0</v>
      </c>
      <c r="E75" s="65">
        <v>0</v>
      </c>
      <c r="F75" s="79">
        <v>61.8</v>
      </c>
      <c r="G75" s="79">
        <f t="shared" si="15"/>
        <v>0</v>
      </c>
      <c r="H75" s="60"/>
      <c r="I75" s="161" t="s">
        <v>92</v>
      </c>
      <c r="J75" s="161">
        <v>0</v>
      </c>
      <c r="K75" s="69">
        <f t="shared" si="11"/>
        <v>0</v>
      </c>
      <c r="L75" s="69">
        <f t="shared" si="12"/>
        <v>0</v>
      </c>
      <c r="M75" s="69">
        <f t="shared" si="13"/>
        <v>0</v>
      </c>
      <c r="N75" s="196">
        <f t="shared" si="14"/>
        <v>0.61799999999999999</v>
      </c>
      <c r="O75" s="90">
        <f t="shared" si="16"/>
        <v>0</v>
      </c>
      <c r="P75" s="161">
        <v>0</v>
      </c>
      <c r="Q75" s="60"/>
      <c r="R75" s="60"/>
      <c r="S75" s="161" t="s">
        <v>92</v>
      </c>
      <c r="T75" s="161">
        <v>0</v>
      </c>
      <c r="U75" s="199">
        <f t="shared" si="17"/>
        <v>0</v>
      </c>
      <c r="V75" s="65">
        <f t="shared" si="18"/>
        <v>0</v>
      </c>
      <c r="W75" s="116">
        <v>4.5333333333333331E-4</v>
      </c>
      <c r="X75" s="65">
        <f t="shared" si="21"/>
        <v>4.5333333333333331E-4</v>
      </c>
      <c r="Y75" s="79">
        <f t="shared" si="20"/>
        <v>0</v>
      </c>
    </row>
    <row r="76" spans="1:25" ht="15.75" x14ac:dyDescent="0.25">
      <c r="A76" s="161" t="s">
        <v>93</v>
      </c>
      <c r="B76" s="161">
        <v>0</v>
      </c>
      <c r="C76" s="65">
        <v>0</v>
      </c>
      <c r="D76" s="65">
        <v>0</v>
      </c>
      <c r="E76" s="65">
        <v>0</v>
      </c>
      <c r="F76" s="79">
        <v>61.266666666666666</v>
      </c>
      <c r="G76" s="79">
        <f t="shared" si="15"/>
        <v>0</v>
      </c>
      <c r="H76" s="60"/>
      <c r="I76" s="161" t="s">
        <v>93</v>
      </c>
      <c r="J76" s="161">
        <v>0</v>
      </c>
      <c r="K76" s="69">
        <f t="shared" si="11"/>
        <v>0</v>
      </c>
      <c r="L76" s="69">
        <f t="shared" si="12"/>
        <v>0</v>
      </c>
      <c r="M76" s="69">
        <f t="shared" si="13"/>
        <v>0</v>
      </c>
      <c r="N76" s="196">
        <f t="shared" si="14"/>
        <v>0.61266666666666669</v>
      </c>
      <c r="O76" s="90">
        <f t="shared" si="16"/>
        <v>0</v>
      </c>
      <c r="P76" s="161">
        <v>0</v>
      </c>
      <c r="Q76" s="60"/>
      <c r="R76" s="60"/>
      <c r="S76" s="161" t="s">
        <v>93</v>
      </c>
      <c r="T76" s="161">
        <v>0</v>
      </c>
      <c r="U76" s="199">
        <f t="shared" si="17"/>
        <v>0</v>
      </c>
      <c r="V76" s="65">
        <f t="shared" si="18"/>
        <v>0</v>
      </c>
      <c r="W76" s="116">
        <v>4.5333333333333331E-4</v>
      </c>
      <c r="X76" s="65">
        <f t="shared" si="21"/>
        <v>4.5333333333333331E-4</v>
      </c>
      <c r="Y76" s="79">
        <f t="shared" si="20"/>
        <v>0</v>
      </c>
    </row>
    <row r="77" spans="1:25" ht="15.75" x14ac:dyDescent="0.25">
      <c r="A77" s="161" t="s">
        <v>94</v>
      </c>
      <c r="B77" s="161">
        <v>0</v>
      </c>
      <c r="C77" s="65">
        <v>0</v>
      </c>
      <c r="D77" s="65">
        <v>0</v>
      </c>
      <c r="E77" s="65">
        <v>0</v>
      </c>
      <c r="F77" s="79">
        <v>63</v>
      </c>
      <c r="G77" s="79">
        <f t="shared" si="15"/>
        <v>0</v>
      </c>
      <c r="H77" s="60"/>
      <c r="I77" s="161" t="s">
        <v>94</v>
      </c>
      <c r="J77" s="161">
        <v>0</v>
      </c>
      <c r="K77" s="69">
        <f t="shared" si="11"/>
        <v>0</v>
      </c>
      <c r="L77" s="69">
        <f t="shared" si="12"/>
        <v>0</v>
      </c>
      <c r="M77" s="69">
        <f t="shared" si="13"/>
        <v>0</v>
      </c>
      <c r="N77" s="196">
        <f t="shared" si="14"/>
        <v>0.63</v>
      </c>
      <c r="O77" s="90">
        <f t="shared" si="16"/>
        <v>0</v>
      </c>
      <c r="P77" s="161">
        <v>0</v>
      </c>
      <c r="Q77" s="60"/>
      <c r="R77" s="60"/>
      <c r="S77" s="161" t="s">
        <v>94</v>
      </c>
      <c r="T77" s="161">
        <v>0</v>
      </c>
      <c r="U77" s="199">
        <f t="shared" si="17"/>
        <v>0</v>
      </c>
      <c r="V77" s="65">
        <f t="shared" si="18"/>
        <v>0</v>
      </c>
      <c r="W77" s="116">
        <v>4.5333333333333331E-4</v>
      </c>
      <c r="X77" s="65">
        <f t="shared" si="21"/>
        <v>4.5333333333333331E-4</v>
      </c>
      <c r="Y77" s="79">
        <f t="shared" si="20"/>
        <v>0</v>
      </c>
    </row>
    <row r="78" spans="1:25" ht="15.75" x14ac:dyDescent="0.25">
      <c r="A78" s="161" t="s">
        <v>95</v>
      </c>
      <c r="B78" s="161">
        <v>0</v>
      </c>
      <c r="C78" s="65">
        <v>0</v>
      </c>
      <c r="D78" s="65">
        <v>0</v>
      </c>
      <c r="E78" s="65">
        <v>0</v>
      </c>
      <c r="F78" s="79">
        <v>61.266666666666666</v>
      </c>
      <c r="G78" s="79">
        <f t="shared" si="15"/>
        <v>0</v>
      </c>
      <c r="H78" s="161"/>
      <c r="I78" s="161" t="s">
        <v>95</v>
      </c>
      <c r="J78" s="161">
        <v>0</v>
      </c>
      <c r="K78" s="69">
        <f t="shared" si="11"/>
        <v>0</v>
      </c>
      <c r="L78" s="69">
        <f t="shared" si="12"/>
        <v>0</v>
      </c>
      <c r="M78" s="69">
        <f t="shared" si="13"/>
        <v>0</v>
      </c>
      <c r="N78" s="196">
        <f t="shared" si="14"/>
        <v>0.61266666666666669</v>
      </c>
      <c r="O78" s="90">
        <f t="shared" si="16"/>
        <v>0</v>
      </c>
      <c r="P78" s="161">
        <v>0</v>
      </c>
      <c r="Q78" s="60"/>
      <c r="R78" s="60"/>
      <c r="S78" s="161" t="s">
        <v>95</v>
      </c>
      <c r="T78" s="161">
        <v>0</v>
      </c>
      <c r="U78" s="199">
        <f t="shared" si="17"/>
        <v>0</v>
      </c>
      <c r="V78" s="65">
        <f t="shared" si="18"/>
        <v>0</v>
      </c>
      <c r="W78" s="116">
        <v>4.5333333333333331E-4</v>
      </c>
      <c r="X78" s="65">
        <f t="shared" si="21"/>
        <v>4.5333333333333331E-4</v>
      </c>
      <c r="Y78" s="79">
        <f t="shared" si="20"/>
        <v>0</v>
      </c>
    </row>
    <row r="79" spans="1:25" ht="15.75" x14ac:dyDescent="0.25">
      <c r="A79" s="97"/>
      <c r="B79" s="97"/>
      <c r="C79" s="100"/>
      <c r="D79" s="100"/>
      <c r="E79" s="100"/>
      <c r="F79" s="97"/>
      <c r="G79" s="61"/>
      <c r="H79" s="70"/>
      <c r="I79" s="70"/>
      <c r="J79" s="70"/>
    </row>
    <row r="80" spans="1:25" ht="15.75" x14ac:dyDescent="0.25">
      <c r="A80" s="97"/>
      <c r="B80" s="97"/>
      <c r="C80" s="100"/>
      <c r="D80" s="100"/>
      <c r="E80" s="100"/>
      <c r="F80" s="97"/>
      <c r="G80" s="61"/>
      <c r="H80" s="70"/>
      <c r="I80" s="70"/>
      <c r="J80" s="70"/>
    </row>
    <row r="81" spans="1:10" ht="15.75" x14ac:dyDescent="0.25">
      <c r="A81" s="97"/>
      <c r="B81" s="97"/>
      <c r="C81" s="100"/>
      <c r="D81" s="100"/>
      <c r="E81" s="100"/>
      <c r="F81" s="97"/>
      <c r="G81" s="61"/>
      <c r="H81" s="70"/>
      <c r="I81" s="70"/>
      <c r="J81" s="70"/>
    </row>
    <row r="82" spans="1:10" ht="15.75" x14ac:dyDescent="0.25">
      <c r="B82" s="109"/>
      <c r="C82" s="194"/>
      <c r="D82" s="197"/>
      <c r="E82" s="197"/>
      <c r="G82" s="61"/>
      <c r="H82" s="70"/>
      <c r="I82" s="70"/>
      <c r="J82" s="70"/>
    </row>
    <row r="83" spans="1:10" ht="15.75" x14ac:dyDescent="0.25">
      <c r="A83" s="72" t="s">
        <v>54</v>
      </c>
      <c r="B83" s="109"/>
      <c r="C83" s="194"/>
      <c r="D83" s="197"/>
      <c r="E83" s="197"/>
      <c r="G83" s="94"/>
      <c r="H83" s="70"/>
      <c r="I83" s="70"/>
      <c r="J83" s="70"/>
    </row>
    <row r="84" spans="1:10" ht="15.75" x14ac:dyDescent="0.25">
      <c r="A84" s="72"/>
      <c r="B84" s="109"/>
      <c r="C84" s="194"/>
      <c r="D84" s="197"/>
      <c r="E84" s="197"/>
      <c r="G84" s="70"/>
      <c r="H84" s="70"/>
      <c r="I84" s="70"/>
      <c r="J84" s="70"/>
    </row>
    <row r="85" spans="1:10" ht="15.75" x14ac:dyDescent="0.25">
      <c r="A85" s="72" t="s">
        <v>142</v>
      </c>
      <c r="B85" s="109"/>
      <c r="C85" s="194"/>
      <c r="D85" s="197"/>
      <c r="E85" s="197"/>
    </row>
    <row r="86" spans="1:10" ht="15.75" x14ac:dyDescent="0.25">
      <c r="A86" s="30" t="s">
        <v>202</v>
      </c>
      <c r="B86" s="54"/>
      <c r="C86" s="197"/>
      <c r="D86" s="197"/>
      <c r="E86" s="197"/>
    </row>
    <row r="87" spans="1:10" ht="15.75" x14ac:dyDescent="0.25">
      <c r="A87" s="30" t="s">
        <v>308</v>
      </c>
      <c r="B87" s="54"/>
      <c r="C87" s="197"/>
      <c r="D87" s="197"/>
      <c r="E87" s="197"/>
    </row>
    <row r="88" spans="1:10" ht="15.75" x14ac:dyDescent="0.25">
      <c r="A88" s="60"/>
      <c r="B88" s="60"/>
      <c r="C88" s="197"/>
      <c r="D88" s="196"/>
      <c r="E88" s="197"/>
    </row>
    <row r="89" spans="1:10" ht="15.75" x14ac:dyDescent="0.25">
      <c r="A89" s="55" t="s">
        <v>179</v>
      </c>
      <c r="B89" s="196" t="s">
        <v>137</v>
      </c>
      <c r="C89"/>
      <c r="D89" s="181" t="s">
        <v>216</v>
      </c>
    </row>
    <row r="90" spans="1:10" ht="15.75" x14ac:dyDescent="0.25">
      <c r="A90" s="106">
        <v>1</v>
      </c>
      <c r="B90" s="107">
        <v>2.1276595744680851E-4</v>
      </c>
      <c r="C90" s="60"/>
      <c r="G90" s="114"/>
    </row>
    <row r="91" spans="1:10" ht="15.75" x14ac:dyDescent="0.25">
      <c r="A91" s="106">
        <v>2</v>
      </c>
      <c r="B91" s="107">
        <v>8.9605734767025103E-5</v>
      </c>
      <c r="C91" s="60"/>
      <c r="G91" s="114"/>
    </row>
    <row r="92" spans="1:10" ht="15.75" x14ac:dyDescent="0.25">
      <c r="A92" s="106">
        <v>3</v>
      </c>
      <c r="B92" s="107">
        <v>5.4945054945054945E-4</v>
      </c>
      <c r="C92" s="60"/>
      <c r="G92" s="114"/>
    </row>
    <row r="93" spans="1:10" ht="15.75" x14ac:dyDescent="0.25">
      <c r="A93" s="106">
        <v>4</v>
      </c>
      <c r="B93" s="107">
        <v>7.0422535211267599E-4</v>
      </c>
      <c r="C93" s="60"/>
      <c r="G93" s="114"/>
    </row>
    <row r="94" spans="1:10" ht="15.75" x14ac:dyDescent="0.25">
      <c r="A94" s="106">
        <v>5</v>
      </c>
      <c r="B94" s="107">
        <v>5.5282555282555276E-4</v>
      </c>
      <c r="C94" s="60"/>
      <c r="G94" s="114"/>
    </row>
    <row r="95" spans="1:10" ht="15.75" x14ac:dyDescent="0.25">
      <c r="A95" s="106">
        <v>6</v>
      </c>
      <c r="B95" s="107">
        <v>5.6818181818181818E-5</v>
      </c>
      <c r="C95" s="60"/>
      <c r="G95" s="114"/>
    </row>
    <row r="96" spans="1:10" ht="15.75" x14ac:dyDescent="0.25">
      <c r="A96" s="106">
        <v>7</v>
      </c>
      <c r="B96" s="107">
        <v>6.521739130434782E-4</v>
      </c>
      <c r="C96" s="60"/>
      <c r="G96" s="114"/>
    </row>
    <row r="97" spans="1:7" ht="15.75" x14ac:dyDescent="0.25">
      <c r="A97" s="106">
        <v>8</v>
      </c>
      <c r="B97" s="107">
        <v>1.937984496124031E-4</v>
      </c>
      <c r="C97" s="60"/>
      <c r="G97" s="114"/>
    </row>
    <row r="98" spans="1:7" ht="15.75" x14ac:dyDescent="0.25">
      <c r="A98" s="106">
        <v>9</v>
      </c>
      <c r="B98" s="107">
        <v>4.0983606557377049E-4</v>
      </c>
      <c r="C98" s="60"/>
      <c r="G98" s="114"/>
    </row>
    <row r="99" spans="1:7" ht="15.75" x14ac:dyDescent="0.25">
      <c r="A99" s="106">
        <v>10</v>
      </c>
      <c r="B99" s="107">
        <v>4.0783034257748778E-4</v>
      </c>
      <c r="C99" s="60"/>
      <c r="G99" s="114"/>
    </row>
    <row r="100" spans="1:7" ht="15.75" x14ac:dyDescent="0.25">
      <c r="A100" s="106">
        <v>11</v>
      </c>
      <c r="B100" s="107">
        <v>4.3789808917197453E-4</v>
      </c>
      <c r="C100" s="60"/>
      <c r="G100" s="114"/>
    </row>
    <row r="101" spans="1:7" ht="15.75" x14ac:dyDescent="0.25">
      <c r="A101" s="106">
        <v>12</v>
      </c>
      <c r="B101" s="107">
        <v>2.4096385542168674E-4</v>
      </c>
      <c r="C101" s="60"/>
      <c r="G101" s="114"/>
    </row>
    <row r="102" spans="1:7" ht="15.75" x14ac:dyDescent="0.25">
      <c r="A102" s="106">
        <v>13</v>
      </c>
      <c r="B102" s="107">
        <v>5.3191489361702129E-4</v>
      </c>
      <c r="C102" s="60"/>
      <c r="G102" s="114"/>
    </row>
    <row r="103" spans="1:7" ht="15.75" x14ac:dyDescent="0.25">
      <c r="A103" s="106">
        <v>14</v>
      </c>
      <c r="B103" s="107">
        <v>1.7857142857142857E-4</v>
      </c>
      <c r="C103" s="60"/>
      <c r="G103" s="114"/>
    </row>
    <row r="104" spans="1:7" ht="15.75" x14ac:dyDescent="0.25">
      <c r="A104" s="106">
        <v>15</v>
      </c>
      <c r="B104" s="107">
        <v>1.0683760683760685E-4</v>
      </c>
      <c r="C104" s="60"/>
      <c r="G104" s="114"/>
    </row>
    <row r="105" spans="1:7" ht="15.75" x14ac:dyDescent="0.25">
      <c r="A105" s="106">
        <v>16</v>
      </c>
      <c r="B105" s="107">
        <v>2.939317319848294E-4</v>
      </c>
      <c r="C105" s="60"/>
      <c r="G105" s="114"/>
    </row>
    <row r="106" spans="1:7" ht="15.75" x14ac:dyDescent="0.25">
      <c r="A106" s="106">
        <v>17</v>
      </c>
      <c r="B106" s="107">
        <v>5.9395248380129592E-4</v>
      </c>
      <c r="C106" s="60"/>
      <c r="G106" s="114"/>
    </row>
    <row r="107" spans="1:7" ht="15.75" x14ac:dyDescent="0.25">
      <c r="A107" s="106">
        <v>18</v>
      </c>
      <c r="B107" s="107">
        <v>3.2426778242677831E-4</v>
      </c>
      <c r="C107" s="60"/>
      <c r="G107" s="114"/>
    </row>
    <row r="108" spans="1:7" ht="15.75" x14ac:dyDescent="0.25">
      <c r="A108" s="106">
        <v>19</v>
      </c>
      <c r="B108" s="107">
        <v>2.8208744710860365E-4</v>
      </c>
      <c r="C108" s="60"/>
      <c r="G108" s="114"/>
    </row>
    <row r="109" spans="1:7" ht="15.75" x14ac:dyDescent="0.25">
      <c r="A109" s="106">
        <v>20</v>
      </c>
      <c r="B109" s="107">
        <v>3.7866449511400656E-4</v>
      </c>
      <c r="C109" s="60"/>
      <c r="G109" s="114"/>
    </row>
    <row r="110" spans="1:7" ht="15.75" x14ac:dyDescent="0.25">
      <c r="A110" s="106">
        <v>21</v>
      </c>
      <c r="B110" s="107">
        <v>2.2271714922048998E-4</v>
      </c>
      <c r="C110" s="60"/>
      <c r="G110" s="114"/>
    </row>
    <row r="111" spans="1:7" ht="15.75" x14ac:dyDescent="0.25">
      <c r="A111" s="106">
        <v>22</v>
      </c>
      <c r="B111" s="107">
        <v>5.4421768707482992E-4</v>
      </c>
      <c r="C111" s="60"/>
      <c r="G111" s="114"/>
    </row>
    <row r="112" spans="1:7" ht="15.75" x14ac:dyDescent="0.25">
      <c r="A112" s="106">
        <v>23</v>
      </c>
      <c r="B112" s="107">
        <v>4.9407114624505926E-4</v>
      </c>
      <c r="C112" s="60"/>
      <c r="G112" s="114"/>
    </row>
    <row r="113" spans="1:7" ht="15.75" x14ac:dyDescent="0.25">
      <c r="A113" s="106">
        <v>24</v>
      </c>
      <c r="B113" s="107">
        <v>2.3364485981308412E-4</v>
      </c>
      <c r="C113" s="60"/>
      <c r="G113" s="114"/>
    </row>
    <row r="114" spans="1:7" ht="15.75" x14ac:dyDescent="0.25">
      <c r="A114" s="106">
        <v>25</v>
      </c>
      <c r="B114" s="107">
        <v>2.2573363431151243E-4</v>
      </c>
      <c r="C114" s="60"/>
      <c r="G114" s="114"/>
    </row>
    <row r="115" spans="1:7" ht="15.75" x14ac:dyDescent="0.25">
      <c r="A115" s="102"/>
      <c r="B115" s="63">
        <f>AVERAGE(B90:B114)</f>
        <v>3.5675217559792563E-4</v>
      </c>
      <c r="C115" s="63"/>
      <c r="G115" s="63"/>
    </row>
    <row r="116" spans="1:7" ht="15.75" x14ac:dyDescent="0.25">
      <c r="A116" s="102"/>
      <c r="B116" s="61">
        <f>STDEV(B90:B114)</f>
        <v>1.8417788175789573E-4</v>
      </c>
      <c r="C116" s="61"/>
      <c r="G116" s="61"/>
    </row>
    <row r="117" spans="1:7" ht="15.75" x14ac:dyDescent="0.25">
      <c r="A117" s="108"/>
      <c r="B117" s="107"/>
      <c r="D117" s="102"/>
      <c r="E117" s="61"/>
      <c r="F117" s="61"/>
      <c r="G117" s="61"/>
    </row>
    <row r="118" spans="1:7" ht="15.75" x14ac:dyDescent="0.25">
      <c r="A118" s="54"/>
      <c r="B118" s="54"/>
      <c r="C118" s="197"/>
      <c r="D118" s="197"/>
      <c r="E118" s="197"/>
      <c r="F118" s="60"/>
    </row>
    <row r="119" spans="1:7" ht="15.75" x14ac:dyDescent="0.25">
      <c r="F119" s="60"/>
    </row>
    <row r="125" spans="1:7" x14ac:dyDescent="0.25">
      <c r="A125" s="86"/>
    </row>
  </sheetData>
  <mergeCells count="2">
    <mergeCell ref="C47:D47"/>
    <mergeCell ref="C8:D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96" zoomScaleNormal="96" workbookViewId="0"/>
  </sheetViews>
  <sheetFormatPr baseColWidth="10" defaultRowHeight="15" x14ac:dyDescent="0.25"/>
  <cols>
    <col min="3" max="3" width="11.42578125" style="181"/>
    <col min="4" max="4" width="15.7109375" style="181" bestFit="1" customWidth="1"/>
  </cols>
  <sheetData>
    <row r="1" spans="1:16" ht="15.75" x14ac:dyDescent="0.25">
      <c r="A1" s="70" t="s">
        <v>6</v>
      </c>
    </row>
    <row r="2" spans="1:16" ht="15.75" x14ac:dyDescent="0.25">
      <c r="A2" s="70" t="s">
        <v>128</v>
      </c>
    </row>
    <row r="3" spans="1:16" ht="15.75" x14ac:dyDescent="0.25">
      <c r="A3" s="89" t="s">
        <v>220</v>
      </c>
    </row>
    <row r="4" spans="1:16" ht="15.75" x14ac:dyDescent="0.25">
      <c r="A4" s="70" t="s">
        <v>129</v>
      </c>
    </row>
    <row r="5" spans="1:16" ht="15.75" x14ac:dyDescent="0.25">
      <c r="A5" s="60"/>
      <c r="B5" s="70"/>
      <c r="C5" s="101"/>
      <c r="D5" s="101" t="s">
        <v>178</v>
      </c>
      <c r="E5" s="70"/>
      <c r="F5" s="70"/>
      <c r="G5" s="70"/>
    </row>
    <row r="6" spans="1:16" ht="15.75" x14ac:dyDescent="0.25">
      <c r="A6" s="62"/>
      <c r="C6" s="255"/>
      <c r="D6" s="256"/>
      <c r="E6" s="60" t="s">
        <v>134</v>
      </c>
      <c r="F6" s="60"/>
      <c r="G6" s="60"/>
      <c r="J6" s="38" t="s">
        <v>133</v>
      </c>
    </row>
    <row r="7" spans="1:16" ht="15.75" x14ac:dyDescent="0.25">
      <c r="A7" s="162" t="s">
        <v>12</v>
      </c>
      <c r="B7" s="74" t="s">
        <v>188</v>
      </c>
      <c r="C7" s="203" t="s">
        <v>17</v>
      </c>
      <c r="D7" s="193" t="s">
        <v>49</v>
      </c>
      <c r="E7" s="56" t="s">
        <v>15</v>
      </c>
      <c r="F7" s="56" t="s">
        <v>50</v>
      </c>
      <c r="G7" s="158" t="s">
        <v>51</v>
      </c>
      <c r="H7" s="158" t="s">
        <v>195</v>
      </c>
      <c r="I7" s="54"/>
      <c r="J7" s="54" t="s">
        <v>12</v>
      </c>
      <c r="K7" s="158" t="s">
        <v>17</v>
      </c>
      <c r="L7" s="158" t="s">
        <v>49</v>
      </c>
      <c r="M7" s="158" t="s">
        <v>15</v>
      </c>
      <c r="N7" s="158" t="s">
        <v>203</v>
      </c>
      <c r="O7" s="158" t="s">
        <v>186</v>
      </c>
      <c r="P7" s="158" t="s">
        <v>187</v>
      </c>
    </row>
    <row r="8" spans="1:16" ht="15.75" x14ac:dyDescent="0.25">
      <c r="A8" s="162" t="s">
        <v>18</v>
      </c>
      <c r="B8" s="162">
        <v>0</v>
      </c>
      <c r="C8" s="193">
        <v>0</v>
      </c>
      <c r="D8" s="193">
        <v>0</v>
      </c>
      <c r="E8" s="193">
        <f>+C8+D8</f>
        <v>0</v>
      </c>
      <c r="F8" s="162">
        <v>14.97</v>
      </c>
      <c r="G8" s="71">
        <f>(E8*100)/F8</f>
        <v>0</v>
      </c>
      <c r="H8" s="162">
        <v>0</v>
      </c>
      <c r="I8" s="162"/>
      <c r="J8" s="163" t="s">
        <v>18</v>
      </c>
      <c r="K8" s="115">
        <f t="shared" ref="K8:K37" si="0">(C8*0.0002)/0.283</f>
        <v>0</v>
      </c>
      <c r="L8" s="115">
        <f t="shared" ref="L8:L37" si="1">(D8*0.0013)/0.283</f>
        <v>0</v>
      </c>
      <c r="M8" s="58">
        <f>+K8+L8</f>
        <v>0</v>
      </c>
      <c r="N8" s="58">
        <v>6.9099999999999995E-2</v>
      </c>
      <c r="O8" s="58">
        <f>+N8+M8</f>
        <v>6.9099999999999995E-2</v>
      </c>
      <c r="P8" s="71">
        <f>(M8*100)/O8</f>
        <v>0</v>
      </c>
    </row>
    <row r="9" spans="1:16" ht="15.75" x14ac:dyDescent="0.25">
      <c r="A9" s="162" t="s">
        <v>19</v>
      </c>
      <c r="B9" s="162">
        <v>0</v>
      </c>
      <c r="C9" s="193">
        <v>0.21299999999999999</v>
      </c>
      <c r="D9" s="193">
        <v>0.84399999999999997</v>
      </c>
      <c r="E9" s="193">
        <f t="shared" ref="E9:E37" si="2">+C9+D9</f>
        <v>1.0569999999999999</v>
      </c>
      <c r="F9" s="162">
        <v>16.84</v>
      </c>
      <c r="G9" s="71">
        <f t="shared" ref="G9:G37" si="3">+(E9*100)/F9</f>
        <v>6.2767220902612824</v>
      </c>
      <c r="H9" s="162">
        <v>1</v>
      </c>
      <c r="I9" s="162"/>
      <c r="J9" s="162" t="s">
        <v>19</v>
      </c>
      <c r="K9" s="115">
        <f t="shared" si="0"/>
        <v>1.5053003533568906E-4</v>
      </c>
      <c r="L9" s="115">
        <f t="shared" si="1"/>
        <v>3.8770318021201415E-3</v>
      </c>
      <c r="M9" s="58">
        <f t="shared" ref="M9:M37" si="4">+K9+L9</f>
        <v>4.0275618374558302E-3</v>
      </c>
      <c r="N9" s="58">
        <v>9.2799999999999994E-2</v>
      </c>
      <c r="O9" s="58">
        <f t="shared" ref="O9:O37" si="5">+N9+M9</f>
        <v>9.6827561837455819E-2</v>
      </c>
      <c r="P9" s="71">
        <f t="shared" ref="P9:P37" si="6">(M9*100)/O9</f>
        <v>4.1595200385370523</v>
      </c>
    </row>
    <row r="10" spans="1:16" ht="15.75" x14ac:dyDescent="0.25">
      <c r="A10" s="162" t="s">
        <v>20</v>
      </c>
      <c r="B10" s="162">
        <v>0</v>
      </c>
      <c r="C10" s="193">
        <v>0.219</v>
      </c>
      <c r="D10" s="193">
        <v>4.0000000000000001E-3</v>
      </c>
      <c r="E10" s="193">
        <f t="shared" si="2"/>
        <v>0.223</v>
      </c>
      <c r="F10" s="162">
        <v>19.649999999999999</v>
      </c>
      <c r="G10" s="71">
        <f t="shared" si="3"/>
        <v>1.1348600508905853</v>
      </c>
      <c r="H10" s="162">
        <v>1</v>
      </c>
      <c r="I10" s="162"/>
      <c r="J10" s="163" t="s">
        <v>20</v>
      </c>
      <c r="K10" s="115">
        <f t="shared" si="0"/>
        <v>1.5477031802120142E-4</v>
      </c>
      <c r="L10" s="115">
        <f t="shared" si="1"/>
        <v>1.8374558303886928E-5</v>
      </c>
      <c r="M10" s="58">
        <f t="shared" si="4"/>
        <v>1.7314487632508836E-4</v>
      </c>
      <c r="N10" s="58">
        <v>0.1069</v>
      </c>
      <c r="O10" s="58">
        <f t="shared" si="5"/>
        <v>0.10707314487632508</v>
      </c>
      <c r="P10" s="71">
        <f t="shared" si="6"/>
        <v>0.16170709894164359</v>
      </c>
    </row>
    <row r="11" spans="1:16" ht="15.75" x14ac:dyDescent="0.25">
      <c r="A11" s="162" t="s">
        <v>21</v>
      </c>
      <c r="B11" s="162">
        <v>0</v>
      </c>
      <c r="C11" s="193">
        <v>1.18</v>
      </c>
      <c r="D11" s="193">
        <v>5.8000000000000003E-2</v>
      </c>
      <c r="E11" s="193">
        <f t="shared" si="2"/>
        <v>1.238</v>
      </c>
      <c r="F11" s="162">
        <v>17.989999999999998</v>
      </c>
      <c r="G11" s="71">
        <f t="shared" si="3"/>
        <v>6.881600889382991</v>
      </c>
      <c r="H11" s="162">
        <v>1</v>
      </c>
      <c r="I11" s="162"/>
      <c r="J11" s="162" t="s">
        <v>21</v>
      </c>
      <c r="K11" s="115">
        <f t="shared" si="0"/>
        <v>8.3392226148409898E-4</v>
      </c>
      <c r="L11" s="115">
        <f t="shared" si="1"/>
        <v>2.6643109540636046E-4</v>
      </c>
      <c r="M11" s="58">
        <f t="shared" si="4"/>
        <v>1.1003533568904596E-3</v>
      </c>
      <c r="N11" s="58">
        <v>5.9400000000000001E-2</v>
      </c>
      <c r="O11" s="58">
        <f t="shared" si="5"/>
        <v>6.0500353356890461E-2</v>
      </c>
      <c r="P11" s="71">
        <f t="shared" si="6"/>
        <v>1.8187552565180827</v>
      </c>
    </row>
    <row r="12" spans="1:16" ht="15.75" x14ac:dyDescent="0.25">
      <c r="A12" s="162" t="s">
        <v>22</v>
      </c>
      <c r="B12" s="162">
        <v>0</v>
      </c>
      <c r="C12" s="193">
        <v>4.66</v>
      </c>
      <c r="D12" s="193">
        <v>0</v>
      </c>
      <c r="E12" s="193">
        <f t="shared" si="2"/>
        <v>4.66</v>
      </c>
      <c r="F12" s="162">
        <v>18.23</v>
      </c>
      <c r="G12" s="71">
        <f t="shared" si="3"/>
        <v>25.562260010970927</v>
      </c>
      <c r="H12" s="162">
        <v>1</v>
      </c>
      <c r="I12" s="162"/>
      <c r="J12" s="163" t="s">
        <v>22</v>
      </c>
      <c r="K12" s="115">
        <f t="shared" si="0"/>
        <v>3.293286219081273E-3</v>
      </c>
      <c r="L12" s="115">
        <f t="shared" si="1"/>
        <v>0</v>
      </c>
      <c r="M12" s="58">
        <f t="shared" si="4"/>
        <v>3.293286219081273E-3</v>
      </c>
      <c r="N12" s="58">
        <v>7.0999999999999994E-2</v>
      </c>
      <c r="O12" s="58">
        <f t="shared" si="5"/>
        <v>7.4293286219081267E-2</v>
      </c>
      <c r="P12" s="71">
        <f t="shared" si="6"/>
        <v>4.4328180737217613</v>
      </c>
    </row>
    <row r="13" spans="1:16" ht="15.75" x14ac:dyDescent="0.25">
      <c r="A13" s="162" t="s">
        <v>23</v>
      </c>
      <c r="B13" s="162">
        <v>0</v>
      </c>
      <c r="C13" s="193">
        <v>0.28799999999999998</v>
      </c>
      <c r="D13" s="193">
        <v>3.9E-2</v>
      </c>
      <c r="E13" s="193">
        <f t="shared" si="2"/>
        <v>0.32699999999999996</v>
      </c>
      <c r="F13" s="162">
        <v>19.22</v>
      </c>
      <c r="G13" s="71">
        <f t="shared" si="3"/>
        <v>1.7013527575442247</v>
      </c>
      <c r="H13" s="162">
        <v>1</v>
      </c>
      <c r="I13" s="162"/>
      <c r="J13" s="162" t="s">
        <v>23</v>
      </c>
      <c r="K13" s="115">
        <f t="shared" si="0"/>
        <v>2.0353356890459365E-4</v>
      </c>
      <c r="L13" s="115">
        <f t="shared" si="1"/>
        <v>1.7915194346289755E-4</v>
      </c>
      <c r="M13" s="58">
        <f t="shared" si="4"/>
        <v>3.8268551236749122E-4</v>
      </c>
      <c r="N13" s="58">
        <v>8.9300000000000004E-2</v>
      </c>
      <c r="O13" s="58">
        <f t="shared" si="5"/>
        <v>8.9682685512367494E-2</v>
      </c>
      <c r="P13" s="71">
        <f t="shared" si="6"/>
        <v>0.42671058541697865</v>
      </c>
    </row>
    <row r="14" spans="1:16" ht="15.75" x14ac:dyDescent="0.25">
      <c r="A14" s="162" t="s">
        <v>24</v>
      </c>
      <c r="B14" s="162">
        <v>0</v>
      </c>
      <c r="C14" s="193">
        <v>0.13900000000000001</v>
      </c>
      <c r="D14" s="193">
        <v>0</v>
      </c>
      <c r="E14" s="193">
        <f t="shared" si="2"/>
        <v>0.13900000000000001</v>
      </c>
      <c r="F14" s="162">
        <v>23.39</v>
      </c>
      <c r="G14" s="71">
        <f t="shared" si="3"/>
        <v>0.5942710560068406</v>
      </c>
      <c r="H14" s="162">
        <v>1</v>
      </c>
      <c r="I14" s="162"/>
      <c r="J14" s="163" t="s">
        <v>24</v>
      </c>
      <c r="K14" s="115">
        <f t="shared" si="0"/>
        <v>9.8233215547703201E-5</v>
      </c>
      <c r="L14" s="115">
        <f t="shared" si="1"/>
        <v>0</v>
      </c>
      <c r="M14" s="58">
        <f t="shared" si="4"/>
        <v>9.8233215547703201E-5</v>
      </c>
      <c r="N14" s="58">
        <v>7.8799999999999995E-2</v>
      </c>
      <c r="O14" s="58">
        <f t="shared" si="5"/>
        <v>7.8898233215547703E-2</v>
      </c>
      <c r="P14" s="71">
        <f t="shared" si="6"/>
        <v>0.12450622979013089</v>
      </c>
    </row>
    <row r="15" spans="1:16" ht="15.75" x14ac:dyDescent="0.25">
      <c r="A15" s="162" t="s">
        <v>25</v>
      </c>
      <c r="B15" s="162">
        <v>0</v>
      </c>
      <c r="C15" s="193">
        <v>1.4E-2</v>
      </c>
      <c r="D15" s="193">
        <v>0</v>
      </c>
      <c r="E15" s="193">
        <f t="shared" si="2"/>
        <v>1.4E-2</v>
      </c>
      <c r="F15" s="162">
        <v>15.96</v>
      </c>
      <c r="G15" s="71">
        <f t="shared" si="3"/>
        <v>8.7719298245614044E-2</v>
      </c>
      <c r="H15" s="162">
        <v>1</v>
      </c>
      <c r="I15" s="162"/>
      <c r="J15" s="162" t="s">
        <v>25</v>
      </c>
      <c r="K15" s="115">
        <f t="shared" si="0"/>
        <v>9.893992932862193E-6</v>
      </c>
      <c r="L15" s="115">
        <f t="shared" si="1"/>
        <v>0</v>
      </c>
      <c r="M15" s="58">
        <f t="shared" si="4"/>
        <v>9.893992932862193E-6</v>
      </c>
      <c r="N15" s="58">
        <v>7.6499999999999999E-2</v>
      </c>
      <c r="O15" s="58">
        <f t="shared" si="5"/>
        <v>7.6509893992932856E-2</v>
      </c>
      <c r="P15" s="71">
        <f t="shared" si="6"/>
        <v>1.2931651602832035E-2</v>
      </c>
    </row>
    <row r="16" spans="1:16" ht="15.75" x14ac:dyDescent="0.25">
      <c r="A16" s="162" t="s">
        <v>26</v>
      </c>
      <c r="B16" s="162">
        <v>0</v>
      </c>
      <c r="C16" s="193">
        <v>0.30599999999999999</v>
      </c>
      <c r="D16" s="193">
        <v>0</v>
      </c>
      <c r="E16" s="193">
        <f t="shared" si="2"/>
        <v>0.30599999999999999</v>
      </c>
      <c r="F16" s="162">
        <v>9.39</v>
      </c>
      <c r="G16" s="71">
        <f t="shared" si="3"/>
        <v>3.2587859424920125</v>
      </c>
      <c r="H16" s="162">
        <v>1</v>
      </c>
      <c r="I16" s="162"/>
      <c r="J16" s="163" t="s">
        <v>26</v>
      </c>
      <c r="K16" s="115">
        <f t="shared" si="0"/>
        <v>2.1625441696113075E-4</v>
      </c>
      <c r="L16" s="115">
        <f t="shared" si="1"/>
        <v>0</v>
      </c>
      <c r="M16" s="58">
        <f t="shared" si="4"/>
        <v>2.1625441696113075E-4</v>
      </c>
      <c r="N16" s="58">
        <v>2.9000000000000001E-2</v>
      </c>
      <c r="O16" s="58">
        <f t="shared" si="5"/>
        <v>2.9216254416961133E-2</v>
      </c>
      <c r="P16" s="71">
        <f t="shared" si="6"/>
        <v>0.74018528821267027</v>
      </c>
    </row>
    <row r="17" spans="1:16" ht="15.75" x14ac:dyDescent="0.25">
      <c r="A17" s="162" t="s">
        <v>27</v>
      </c>
      <c r="B17" s="162">
        <v>0</v>
      </c>
      <c r="C17" s="193">
        <v>0.29199999999999998</v>
      </c>
      <c r="D17" s="193">
        <v>0</v>
      </c>
      <c r="E17" s="193">
        <f t="shared" si="2"/>
        <v>0.29199999999999998</v>
      </c>
      <c r="F17" s="162">
        <v>16.04</v>
      </c>
      <c r="G17" s="71">
        <f t="shared" si="3"/>
        <v>1.8204488778054864</v>
      </c>
      <c r="H17" s="162">
        <v>1</v>
      </c>
      <c r="I17" s="162"/>
      <c r="J17" s="162" t="s">
        <v>27</v>
      </c>
      <c r="K17" s="115">
        <f t="shared" si="0"/>
        <v>2.0636042402826855E-4</v>
      </c>
      <c r="L17" s="115">
        <f t="shared" si="1"/>
        <v>0</v>
      </c>
      <c r="M17" s="58">
        <f t="shared" si="4"/>
        <v>2.0636042402826855E-4</v>
      </c>
      <c r="N17" s="58">
        <v>6.5699999999999995E-2</v>
      </c>
      <c r="O17" s="58">
        <f t="shared" si="5"/>
        <v>6.5906360424028268E-2</v>
      </c>
      <c r="P17" s="71">
        <f t="shared" si="6"/>
        <v>0.3131115459882583</v>
      </c>
    </row>
    <row r="18" spans="1:16" ht="15.75" x14ac:dyDescent="0.25">
      <c r="A18" s="162" t="s">
        <v>28</v>
      </c>
      <c r="B18" s="162">
        <v>0</v>
      </c>
      <c r="C18" s="193">
        <v>0</v>
      </c>
      <c r="D18" s="193">
        <v>0.72299999999999998</v>
      </c>
      <c r="E18" s="193">
        <f t="shared" si="2"/>
        <v>0.72299999999999998</v>
      </c>
      <c r="F18" s="162">
        <v>13.37</v>
      </c>
      <c r="G18" s="71">
        <f t="shared" si="3"/>
        <v>5.4076290201944657</v>
      </c>
      <c r="H18" s="162">
        <v>1</v>
      </c>
      <c r="I18" s="162"/>
      <c r="J18" s="161" t="s">
        <v>28</v>
      </c>
      <c r="K18" s="115">
        <f t="shared" si="0"/>
        <v>0</v>
      </c>
      <c r="L18" s="115">
        <f t="shared" si="1"/>
        <v>3.3212014134275619E-3</v>
      </c>
      <c r="M18" s="58">
        <f t="shared" si="4"/>
        <v>3.3212014134275619E-3</v>
      </c>
      <c r="N18" s="58">
        <v>4.0899999999999999E-2</v>
      </c>
      <c r="O18" s="58">
        <f t="shared" si="5"/>
        <v>4.4221201413427558E-2</v>
      </c>
      <c r="P18" s="71">
        <f t="shared" si="6"/>
        <v>7.5104278203058836</v>
      </c>
    </row>
    <row r="19" spans="1:16" ht="15.75" x14ac:dyDescent="0.25">
      <c r="A19" s="162" t="s">
        <v>29</v>
      </c>
      <c r="B19" s="162">
        <v>0</v>
      </c>
      <c r="C19" s="193">
        <v>0</v>
      </c>
      <c r="D19" s="193">
        <v>0.14699999999999999</v>
      </c>
      <c r="E19" s="193">
        <f t="shared" si="2"/>
        <v>0.14699999999999999</v>
      </c>
      <c r="F19" s="162">
        <v>10.66</v>
      </c>
      <c r="G19" s="71">
        <f t="shared" si="3"/>
        <v>1.3789868667917446</v>
      </c>
      <c r="H19" s="162">
        <v>1</v>
      </c>
      <c r="I19" s="162"/>
      <c r="J19" s="160" t="s">
        <v>29</v>
      </c>
      <c r="K19" s="115">
        <f t="shared" si="0"/>
        <v>0</v>
      </c>
      <c r="L19" s="115">
        <f t="shared" si="1"/>
        <v>6.7526501766784449E-4</v>
      </c>
      <c r="M19" s="58">
        <f t="shared" si="4"/>
        <v>6.7526501766784449E-4</v>
      </c>
      <c r="N19" s="58">
        <v>4.2099999999999999E-2</v>
      </c>
      <c r="O19" s="58">
        <f t="shared" si="5"/>
        <v>4.2775265017667846E-2</v>
      </c>
      <c r="P19" s="71">
        <f t="shared" si="6"/>
        <v>1.5786343284815039</v>
      </c>
    </row>
    <row r="20" spans="1:16" ht="15.75" x14ac:dyDescent="0.25">
      <c r="A20" s="162" t="s">
        <v>30</v>
      </c>
      <c r="B20" s="162">
        <v>0</v>
      </c>
      <c r="C20" s="193">
        <v>0</v>
      </c>
      <c r="D20" s="193">
        <v>7.0000000000000001E-3</v>
      </c>
      <c r="E20" s="193">
        <f t="shared" si="2"/>
        <v>7.0000000000000001E-3</v>
      </c>
      <c r="F20" s="162">
        <v>10.67</v>
      </c>
      <c r="G20" s="71">
        <f t="shared" si="3"/>
        <v>6.560449859418932E-2</v>
      </c>
      <c r="H20" s="162">
        <v>1</v>
      </c>
      <c r="I20" s="162"/>
      <c r="J20" s="161" t="s">
        <v>30</v>
      </c>
      <c r="K20" s="115">
        <f t="shared" si="0"/>
        <v>0</v>
      </c>
      <c r="L20" s="115">
        <f t="shared" si="1"/>
        <v>3.2155477031802121E-5</v>
      </c>
      <c r="M20" s="58">
        <f t="shared" si="4"/>
        <v>3.2155477031802121E-5</v>
      </c>
      <c r="N20" s="58">
        <v>4.0599999999999997E-2</v>
      </c>
      <c r="O20" s="58">
        <f t="shared" si="5"/>
        <v>4.0632155477031799E-2</v>
      </c>
      <c r="P20" s="71">
        <f t="shared" si="6"/>
        <v>7.9138004504778717E-2</v>
      </c>
    </row>
    <row r="21" spans="1:16" ht="15.75" x14ac:dyDescent="0.25">
      <c r="A21" s="162" t="s">
        <v>31</v>
      </c>
      <c r="B21" s="162">
        <v>0</v>
      </c>
      <c r="C21" s="193">
        <v>0</v>
      </c>
      <c r="D21" s="193">
        <v>0</v>
      </c>
      <c r="E21" s="193">
        <f t="shared" si="2"/>
        <v>0</v>
      </c>
      <c r="F21" s="162">
        <v>17.760000000000002</v>
      </c>
      <c r="G21" s="71">
        <f t="shared" si="3"/>
        <v>0</v>
      </c>
      <c r="H21" s="162">
        <v>0</v>
      </c>
      <c r="I21" s="162"/>
      <c r="J21" s="160" t="s">
        <v>31</v>
      </c>
      <c r="K21" s="115">
        <f t="shared" si="0"/>
        <v>0</v>
      </c>
      <c r="L21" s="115">
        <f t="shared" si="1"/>
        <v>0</v>
      </c>
      <c r="M21" s="58">
        <f t="shared" si="4"/>
        <v>0</v>
      </c>
      <c r="N21" s="58">
        <v>3.9300000000000002E-2</v>
      </c>
      <c r="O21" s="58">
        <f t="shared" si="5"/>
        <v>3.9300000000000002E-2</v>
      </c>
      <c r="P21" s="71">
        <f t="shared" si="6"/>
        <v>0</v>
      </c>
    </row>
    <row r="22" spans="1:16" ht="15.75" x14ac:dyDescent="0.25">
      <c r="A22" s="162" t="s">
        <v>32</v>
      </c>
      <c r="B22" s="162">
        <v>0</v>
      </c>
      <c r="C22" s="193">
        <v>0</v>
      </c>
      <c r="D22" s="193">
        <v>0</v>
      </c>
      <c r="E22" s="193">
        <f t="shared" si="2"/>
        <v>0</v>
      </c>
      <c r="F22" s="162">
        <v>11.42</v>
      </c>
      <c r="G22" s="71">
        <f t="shared" si="3"/>
        <v>0</v>
      </c>
      <c r="H22" s="162">
        <v>0</v>
      </c>
      <c r="I22" s="162"/>
      <c r="J22" s="161" t="s">
        <v>32</v>
      </c>
      <c r="K22" s="115">
        <f t="shared" si="0"/>
        <v>0</v>
      </c>
      <c r="L22" s="115">
        <f t="shared" si="1"/>
        <v>0</v>
      </c>
      <c r="M22" s="58">
        <f t="shared" si="4"/>
        <v>0</v>
      </c>
      <c r="N22" s="58">
        <v>4.9500000000000002E-2</v>
      </c>
      <c r="O22" s="58">
        <f t="shared" si="5"/>
        <v>4.9500000000000002E-2</v>
      </c>
      <c r="P22" s="71">
        <f t="shared" si="6"/>
        <v>0</v>
      </c>
    </row>
    <row r="23" spans="1:16" ht="15.75" x14ac:dyDescent="0.25">
      <c r="A23" s="162" t="s">
        <v>33</v>
      </c>
      <c r="B23" s="162">
        <v>0</v>
      </c>
      <c r="C23" s="193">
        <v>0.14199999999999999</v>
      </c>
      <c r="D23" s="193">
        <v>0</v>
      </c>
      <c r="E23" s="193">
        <f t="shared" si="2"/>
        <v>0.14199999999999999</v>
      </c>
      <c r="F23" s="162">
        <v>11.16</v>
      </c>
      <c r="G23" s="71">
        <f t="shared" si="3"/>
        <v>1.2724014336917562</v>
      </c>
      <c r="H23" s="162">
        <v>1</v>
      </c>
      <c r="I23" s="162"/>
      <c r="J23" s="160" t="s">
        <v>33</v>
      </c>
      <c r="K23" s="115">
        <f t="shared" si="0"/>
        <v>1.0035335689045937E-4</v>
      </c>
      <c r="L23" s="115">
        <f t="shared" si="1"/>
        <v>0</v>
      </c>
      <c r="M23" s="58">
        <f t="shared" si="4"/>
        <v>1.0035335689045937E-4</v>
      </c>
      <c r="N23" s="58">
        <v>3.5900000000000001E-2</v>
      </c>
      <c r="O23" s="58">
        <f t="shared" si="5"/>
        <v>3.600035335689046E-2</v>
      </c>
      <c r="P23" s="71">
        <f t="shared" si="6"/>
        <v>0.27875658856901681</v>
      </c>
    </row>
    <row r="24" spans="1:16" ht="15.75" x14ac:dyDescent="0.25">
      <c r="A24" s="162" t="s">
        <v>34</v>
      </c>
      <c r="B24" s="162">
        <v>0</v>
      </c>
      <c r="C24" s="193">
        <v>0</v>
      </c>
      <c r="D24" s="193">
        <v>0</v>
      </c>
      <c r="E24" s="193">
        <f t="shared" si="2"/>
        <v>0</v>
      </c>
      <c r="F24" s="162">
        <v>10.7</v>
      </c>
      <c r="G24" s="71">
        <f t="shared" si="3"/>
        <v>0</v>
      </c>
      <c r="H24" s="162">
        <v>0</v>
      </c>
      <c r="I24" s="162"/>
      <c r="J24" s="161" t="s">
        <v>34</v>
      </c>
      <c r="K24" s="115">
        <f t="shared" si="0"/>
        <v>0</v>
      </c>
      <c r="L24" s="115">
        <f t="shared" si="1"/>
        <v>0</v>
      </c>
      <c r="M24" s="58">
        <f t="shared" si="4"/>
        <v>0</v>
      </c>
      <c r="N24" s="58">
        <v>4.1399999999999999E-2</v>
      </c>
      <c r="O24" s="58">
        <f t="shared" si="5"/>
        <v>4.1399999999999999E-2</v>
      </c>
      <c r="P24" s="71">
        <f t="shared" si="6"/>
        <v>0</v>
      </c>
    </row>
    <row r="25" spans="1:16" ht="15.75" x14ac:dyDescent="0.25">
      <c r="A25" s="162" t="s">
        <v>35</v>
      </c>
      <c r="B25" s="162">
        <v>0</v>
      </c>
      <c r="C25" s="193">
        <v>0.23699999999999999</v>
      </c>
      <c r="D25" s="193">
        <v>0.151</v>
      </c>
      <c r="E25" s="193">
        <f t="shared" si="2"/>
        <v>0.38800000000000001</v>
      </c>
      <c r="F25" s="162">
        <v>10.53</v>
      </c>
      <c r="G25" s="71">
        <f t="shared" si="3"/>
        <v>3.6847103513770185</v>
      </c>
      <c r="H25" s="162">
        <v>1</v>
      </c>
      <c r="I25" s="162"/>
      <c r="J25" s="160" t="s">
        <v>35</v>
      </c>
      <c r="K25" s="115">
        <f t="shared" si="0"/>
        <v>1.6749116607773853E-4</v>
      </c>
      <c r="L25" s="115">
        <f t="shared" si="1"/>
        <v>6.9363957597173137E-4</v>
      </c>
      <c r="M25" s="58">
        <f t="shared" si="4"/>
        <v>8.6113074204946993E-4</v>
      </c>
      <c r="N25" s="58">
        <v>4.4999999999999998E-2</v>
      </c>
      <c r="O25" s="58">
        <f t="shared" si="5"/>
        <v>4.586113074204947E-2</v>
      </c>
      <c r="P25" s="71">
        <f t="shared" si="6"/>
        <v>1.8776919105919696</v>
      </c>
    </row>
    <row r="26" spans="1:16" ht="15.75" x14ac:dyDescent="0.25">
      <c r="A26" s="162" t="s">
        <v>36</v>
      </c>
      <c r="B26" s="162">
        <v>0</v>
      </c>
      <c r="C26" s="193">
        <v>0</v>
      </c>
      <c r="D26" s="193">
        <v>3.9E-2</v>
      </c>
      <c r="E26" s="193">
        <f t="shared" si="2"/>
        <v>3.9E-2</v>
      </c>
      <c r="F26" s="162">
        <v>6.01</v>
      </c>
      <c r="G26" s="71">
        <f t="shared" si="3"/>
        <v>0.64891846921797003</v>
      </c>
      <c r="H26" s="162">
        <v>1</v>
      </c>
      <c r="I26" s="162"/>
      <c r="J26" s="161" t="s">
        <v>36</v>
      </c>
      <c r="K26" s="115">
        <f t="shared" si="0"/>
        <v>0</v>
      </c>
      <c r="L26" s="115">
        <f t="shared" si="1"/>
        <v>1.7915194346289755E-4</v>
      </c>
      <c r="M26" s="58">
        <f t="shared" si="4"/>
        <v>1.7915194346289755E-4</v>
      </c>
      <c r="N26" s="58">
        <v>2.5899999999999999E-2</v>
      </c>
      <c r="O26" s="58">
        <f t="shared" si="5"/>
        <v>2.6079151943462896E-2</v>
      </c>
      <c r="P26" s="71">
        <f t="shared" si="6"/>
        <v>0.68695463660506217</v>
      </c>
    </row>
    <row r="27" spans="1:16" ht="15.75" x14ac:dyDescent="0.25">
      <c r="A27" s="162" t="s">
        <v>37</v>
      </c>
      <c r="B27" s="162">
        <v>0</v>
      </c>
      <c r="C27" s="193">
        <v>6.0999999999999999E-2</v>
      </c>
      <c r="D27" s="193">
        <v>0</v>
      </c>
      <c r="E27" s="193">
        <f t="shared" si="2"/>
        <v>6.0999999999999999E-2</v>
      </c>
      <c r="F27" s="162">
        <v>4.5199999999999996</v>
      </c>
      <c r="G27" s="71">
        <f t="shared" si="3"/>
        <v>1.3495575221238938</v>
      </c>
      <c r="H27" s="162">
        <v>1</v>
      </c>
      <c r="I27" s="162"/>
      <c r="J27" s="160" t="s">
        <v>37</v>
      </c>
      <c r="K27" s="115">
        <f t="shared" si="0"/>
        <v>4.3109540636042408E-5</v>
      </c>
      <c r="L27" s="115">
        <f t="shared" si="1"/>
        <v>0</v>
      </c>
      <c r="M27" s="58">
        <f t="shared" si="4"/>
        <v>4.3109540636042408E-5</v>
      </c>
      <c r="N27" s="58">
        <v>1.3899999999999999E-2</v>
      </c>
      <c r="O27" s="58">
        <f t="shared" si="5"/>
        <v>1.3943109540636042E-2</v>
      </c>
      <c r="P27" s="71">
        <f t="shared" si="6"/>
        <v>0.30918168225246462</v>
      </c>
    </row>
    <row r="28" spans="1:16" ht="15.75" x14ac:dyDescent="0.25">
      <c r="A28" s="162" t="s">
        <v>38</v>
      </c>
      <c r="B28" s="162">
        <v>0</v>
      </c>
      <c r="C28" s="193">
        <v>3.39</v>
      </c>
      <c r="D28" s="193">
        <v>7.407</v>
      </c>
      <c r="E28" s="193">
        <f t="shared" si="2"/>
        <v>10.797000000000001</v>
      </c>
      <c r="F28" s="162">
        <v>19.16</v>
      </c>
      <c r="G28" s="71">
        <f t="shared" si="3"/>
        <v>56.351774530271399</v>
      </c>
      <c r="H28" s="162">
        <v>1</v>
      </c>
      <c r="I28" s="162"/>
      <c r="J28" s="163" t="s">
        <v>38</v>
      </c>
      <c r="K28" s="115">
        <f t="shared" si="0"/>
        <v>2.3957597173144881E-3</v>
      </c>
      <c r="L28" s="115">
        <f t="shared" si="1"/>
        <v>3.4025088339222617E-2</v>
      </c>
      <c r="M28" s="58">
        <f t="shared" si="4"/>
        <v>3.6420848056537107E-2</v>
      </c>
      <c r="N28" s="58">
        <v>6.08E-2</v>
      </c>
      <c r="O28" s="58">
        <f t="shared" si="5"/>
        <v>9.7220848056537107E-2</v>
      </c>
      <c r="P28" s="71">
        <f t="shared" si="6"/>
        <v>37.461973213149911</v>
      </c>
    </row>
    <row r="29" spans="1:16" ht="15.75" x14ac:dyDescent="0.25">
      <c r="A29" s="162" t="s">
        <v>39</v>
      </c>
      <c r="B29" s="162">
        <v>0</v>
      </c>
      <c r="C29" s="193">
        <v>0.68300000000000005</v>
      </c>
      <c r="D29" s="193">
        <v>0.432</v>
      </c>
      <c r="E29" s="193">
        <f t="shared" si="2"/>
        <v>1.115</v>
      </c>
      <c r="F29" s="162">
        <v>16.940000000000001</v>
      </c>
      <c r="G29" s="71">
        <f t="shared" si="3"/>
        <v>6.5820543093270363</v>
      </c>
      <c r="H29" s="162">
        <v>1</v>
      </c>
      <c r="I29" s="162"/>
      <c r="J29" s="162" t="s">
        <v>39</v>
      </c>
      <c r="K29" s="115">
        <f t="shared" si="0"/>
        <v>4.8268551236749127E-4</v>
      </c>
      <c r="L29" s="115">
        <f t="shared" si="1"/>
        <v>1.9844522968197882E-3</v>
      </c>
      <c r="M29" s="58">
        <f t="shared" si="4"/>
        <v>2.4671378091872796E-3</v>
      </c>
      <c r="N29" s="58">
        <v>6.9900000000000004E-2</v>
      </c>
      <c r="O29" s="58">
        <f t="shared" si="5"/>
        <v>7.2367137809187285E-2</v>
      </c>
      <c r="P29" s="71">
        <f t="shared" si="6"/>
        <v>3.4091963339664746</v>
      </c>
    </row>
    <row r="30" spans="1:16" ht="15.75" x14ac:dyDescent="0.25">
      <c r="A30" s="162" t="s">
        <v>40</v>
      </c>
      <c r="B30" s="162">
        <v>0</v>
      </c>
      <c r="C30" s="193">
        <v>1.161</v>
      </c>
      <c r="D30" s="193">
        <v>3.7160000000000002</v>
      </c>
      <c r="E30" s="193">
        <f t="shared" si="2"/>
        <v>4.8770000000000007</v>
      </c>
      <c r="F30" s="162">
        <v>13.41</v>
      </c>
      <c r="G30" s="71">
        <f t="shared" si="3"/>
        <v>36.368381804623418</v>
      </c>
      <c r="H30" s="162">
        <v>1</v>
      </c>
      <c r="I30" s="162"/>
      <c r="J30" s="163" t="s">
        <v>40</v>
      </c>
      <c r="K30" s="115">
        <f t="shared" si="0"/>
        <v>8.204946996466432E-4</v>
      </c>
      <c r="L30" s="115">
        <f t="shared" si="1"/>
        <v>1.7069964664310953E-2</v>
      </c>
      <c r="M30" s="58">
        <f t="shared" si="4"/>
        <v>1.7890459363957598E-2</v>
      </c>
      <c r="N30" s="58">
        <v>4.8899999999999999E-2</v>
      </c>
      <c r="O30" s="58">
        <f t="shared" si="5"/>
        <v>6.6790459363957597E-2</v>
      </c>
      <c r="P30" s="71">
        <f t="shared" si="6"/>
        <v>26.78595047006354</v>
      </c>
    </row>
    <row r="31" spans="1:16" ht="15.75" x14ac:dyDescent="0.25">
      <c r="A31" s="162" t="s">
        <v>41</v>
      </c>
      <c r="B31" s="162">
        <v>0</v>
      </c>
      <c r="C31" s="193">
        <v>4.0090000000000003</v>
      </c>
      <c r="D31" s="193">
        <v>0.20399999999999999</v>
      </c>
      <c r="E31" s="193">
        <f t="shared" si="2"/>
        <v>4.2130000000000001</v>
      </c>
      <c r="F31" s="162">
        <v>18.27</v>
      </c>
      <c r="G31" s="71">
        <f t="shared" si="3"/>
        <v>23.059660645867545</v>
      </c>
      <c r="H31" s="162">
        <v>1</v>
      </c>
      <c r="I31" s="162"/>
      <c r="J31" s="162" t="s">
        <v>41</v>
      </c>
      <c r="K31" s="115">
        <f t="shared" si="0"/>
        <v>2.8332155477031806E-3</v>
      </c>
      <c r="L31" s="115">
        <f t="shared" si="1"/>
        <v>9.3710247349823334E-4</v>
      </c>
      <c r="M31" s="58">
        <f t="shared" si="4"/>
        <v>3.7703180212014138E-3</v>
      </c>
      <c r="N31" s="58">
        <v>5.8900000000000001E-2</v>
      </c>
      <c r="O31" s="58">
        <f t="shared" si="5"/>
        <v>6.2670318021201418E-2</v>
      </c>
      <c r="P31" s="71">
        <f t="shared" si="6"/>
        <v>6.0161143907486032</v>
      </c>
    </row>
    <row r="32" spans="1:16" ht="15.75" x14ac:dyDescent="0.25">
      <c r="A32" s="162" t="s">
        <v>42</v>
      </c>
      <c r="B32" s="162">
        <v>0</v>
      </c>
      <c r="C32" s="193">
        <v>1.109</v>
      </c>
      <c r="D32" s="193">
        <v>4.0979999999999999</v>
      </c>
      <c r="E32" s="193">
        <f t="shared" si="2"/>
        <v>5.2069999999999999</v>
      </c>
      <c r="F32" s="162">
        <v>11.45</v>
      </c>
      <c r="G32" s="71">
        <f t="shared" si="3"/>
        <v>45.47598253275109</v>
      </c>
      <c r="H32" s="162">
        <v>1</v>
      </c>
      <c r="I32" s="162"/>
      <c r="J32" s="163" t="s">
        <v>42</v>
      </c>
      <c r="K32" s="115">
        <f t="shared" si="0"/>
        <v>7.8374558303886933E-4</v>
      </c>
      <c r="L32" s="115">
        <f t="shared" si="1"/>
        <v>1.8824734982332156E-2</v>
      </c>
      <c r="M32" s="58">
        <f t="shared" si="4"/>
        <v>1.9608480565371025E-2</v>
      </c>
      <c r="N32" s="58">
        <v>3.2300000000000002E-2</v>
      </c>
      <c r="O32" s="58">
        <f t="shared" si="5"/>
        <v>5.1908480565371028E-2</v>
      </c>
      <c r="P32" s="71">
        <f t="shared" si="6"/>
        <v>37.775100237574961</v>
      </c>
    </row>
    <row r="33" spans="1:16" ht="15.75" x14ac:dyDescent="0.25">
      <c r="A33" s="162" t="s">
        <v>43</v>
      </c>
      <c r="B33" s="162">
        <v>0</v>
      </c>
      <c r="C33" s="193">
        <v>0.72299999999999998</v>
      </c>
      <c r="D33" s="193">
        <v>0.42699999999999999</v>
      </c>
      <c r="E33" s="193">
        <f t="shared" si="2"/>
        <v>1.1499999999999999</v>
      </c>
      <c r="F33" s="162">
        <v>13.15</v>
      </c>
      <c r="G33" s="71">
        <f t="shared" si="3"/>
        <v>8.7452471482889713</v>
      </c>
      <c r="H33" s="162">
        <v>1</v>
      </c>
      <c r="I33" s="162"/>
      <c r="J33" s="162" t="s">
        <v>43</v>
      </c>
      <c r="K33" s="115">
        <f t="shared" si="0"/>
        <v>5.1095406360424035E-4</v>
      </c>
      <c r="L33" s="115">
        <f t="shared" si="1"/>
        <v>1.9614840989399295E-3</v>
      </c>
      <c r="M33" s="58">
        <f t="shared" si="4"/>
        <v>2.4724381625441699E-3</v>
      </c>
      <c r="N33" s="58">
        <v>4.2700000000000002E-2</v>
      </c>
      <c r="O33" s="58">
        <f t="shared" si="5"/>
        <v>4.5172438162544175E-2</v>
      </c>
      <c r="P33" s="71">
        <f t="shared" si="6"/>
        <v>5.4733334376320029</v>
      </c>
    </row>
    <row r="34" spans="1:16" ht="15.75" x14ac:dyDescent="0.25">
      <c r="A34" s="162" t="s">
        <v>44</v>
      </c>
      <c r="B34" s="162">
        <v>0</v>
      </c>
      <c r="C34" s="193">
        <v>1.716</v>
      </c>
      <c r="D34" s="193">
        <v>1.8109999999999999</v>
      </c>
      <c r="E34" s="193">
        <f t="shared" si="2"/>
        <v>3.5270000000000001</v>
      </c>
      <c r="F34" s="162">
        <v>16.350000000000001</v>
      </c>
      <c r="G34" s="71">
        <f t="shared" si="3"/>
        <v>21.571865443425075</v>
      </c>
      <c r="H34" s="162">
        <v>1</v>
      </c>
      <c r="I34" s="162"/>
      <c r="J34" s="163" t="s">
        <v>44</v>
      </c>
      <c r="K34" s="115">
        <f t="shared" si="0"/>
        <v>1.2127208480565371E-3</v>
      </c>
      <c r="L34" s="115">
        <f t="shared" si="1"/>
        <v>8.3190812720848051E-3</v>
      </c>
      <c r="M34" s="58">
        <f t="shared" si="4"/>
        <v>9.531802120141342E-3</v>
      </c>
      <c r="N34" s="58">
        <v>7.6899999999999996E-2</v>
      </c>
      <c r="O34" s="58">
        <f t="shared" si="5"/>
        <v>8.6431802120141343E-2</v>
      </c>
      <c r="P34" s="71">
        <f t="shared" si="6"/>
        <v>11.028119148657819</v>
      </c>
    </row>
    <row r="35" spans="1:16" ht="15.75" x14ac:dyDescent="0.25">
      <c r="A35" s="162" t="s">
        <v>45</v>
      </c>
      <c r="B35" s="162">
        <v>0</v>
      </c>
      <c r="C35" s="193">
        <v>0.05</v>
      </c>
      <c r="D35" s="193">
        <v>0</v>
      </c>
      <c r="E35" s="193">
        <f t="shared" si="2"/>
        <v>0.05</v>
      </c>
      <c r="F35" s="162">
        <v>12.98</v>
      </c>
      <c r="G35" s="71">
        <f t="shared" si="3"/>
        <v>0.38520801232665636</v>
      </c>
      <c r="H35" s="162">
        <v>1</v>
      </c>
      <c r="I35" s="162"/>
      <c r="J35" s="162" t="s">
        <v>45</v>
      </c>
      <c r="K35" s="115">
        <f t="shared" si="0"/>
        <v>3.5335689045936404E-5</v>
      </c>
      <c r="L35" s="115">
        <f t="shared" si="1"/>
        <v>0</v>
      </c>
      <c r="M35" s="58">
        <f t="shared" si="4"/>
        <v>3.5335689045936404E-5</v>
      </c>
      <c r="N35" s="58">
        <v>7.1999999999999995E-2</v>
      </c>
      <c r="O35" s="58">
        <f t="shared" si="5"/>
        <v>7.2035335689045937E-2</v>
      </c>
      <c r="P35" s="71">
        <f t="shared" si="6"/>
        <v>4.9053271853232619E-2</v>
      </c>
    </row>
    <row r="36" spans="1:16" ht="15.75" x14ac:dyDescent="0.25">
      <c r="A36" s="162" t="s">
        <v>46</v>
      </c>
      <c r="B36" s="162">
        <v>0</v>
      </c>
      <c r="C36" s="193">
        <v>3.8039999999999998</v>
      </c>
      <c r="D36" s="193">
        <v>0.54400000000000004</v>
      </c>
      <c r="E36" s="193">
        <f t="shared" si="2"/>
        <v>4.3479999999999999</v>
      </c>
      <c r="F36" s="162">
        <v>12.6</v>
      </c>
      <c r="G36" s="71">
        <f t="shared" si="3"/>
        <v>34.507936507936513</v>
      </c>
      <c r="H36" s="162">
        <v>1</v>
      </c>
      <c r="I36" s="162"/>
      <c r="J36" s="163" t="s">
        <v>46</v>
      </c>
      <c r="K36" s="115">
        <f t="shared" si="0"/>
        <v>2.6883392226148412E-3</v>
      </c>
      <c r="L36" s="115">
        <f t="shared" si="1"/>
        <v>2.4989399293286222E-3</v>
      </c>
      <c r="M36" s="58">
        <f t="shared" si="4"/>
        <v>5.1872791519434634E-3</v>
      </c>
      <c r="N36" s="58">
        <v>3.9699999999999999E-2</v>
      </c>
      <c r="O36" s="58">
        <f t="shared" si="5"/>
        <v>4.488727915194346E-2</v>
      </c>
      <c r="P36" s="71">
        <f t="shared" si="6"/>
        <v>11.556234305012165</v>
      </c>
    </row>
    <row r="37" spans="1:16" ht="15.75" x14ac:dyDescent="0.25">
      <c r="A37" s="162" t="s">
        <v>47</v>
      </c>
      <c r="B37" s="162">
        <v>0</v>
      </c>
      <c r="C37" s="193">
        <v>0.1</v>
      </c>
      <c r="D37" s="193">
        <v>0</v>
      </c>
      <c r="E37" s="193">
        <f t="shared" si="2"/>
        <v>0.1</v>
      </c>
      <c r="F37" s="162">
        <v>16.78</v>
      </c>
      <c r="G37" s="71">
        <f t="shared" si="3"/>
        <v>0.59594755661501786</v>
      </c>
      <c r="H37" s="162">
        <v>1</v>
      </c>
      <c r="I37" s="162"/>
      <c r="J37" s="162" t="s">
        <v>47</v>
      </c>
      <c r="K37" s="115">
        <f t="shared" si="0"/>
        <v>7.0671378091872807E-5</v>
      </c>
      <c r="L37" s="115">
        <f t="shared" si="1"/>
        <v>0</v>
      </c>
      <c r="M37" s="58">
        <f t="shared" si="4"/>
        <v>7.0671378091872807E-5</v>
      </c>
      <c r="N37" s="58">
        <v>5.04E-2</v>
      </c>
      <c r="O37" s="58">
        <f t="shared" si="5"/>
        <v>5.0470671378091872E-2</v>
      </c>
      <c r="P37" s="71">
        <f t="shared" si="6"/>
        <v>0.14002464433740341</v>
      </c>
    </row>
    <row r="38" spans="1:16" ht="15.75" x14ac:dyDescent="0.25">
      <c r="A38" s="97"/>
      <c r="B38" s="97"/>
      <c r="C38" s="100"/>
      <c r="D38" s="100"/>
      <c r="E38" s="100"/>
      <c r="F38" s="100"/>
      <c r="G38" s="100"/>
    </row>
    <row r="39" spans="1:16" ht="15.75" x14ac:dyDescent="0.25">
      <c r="A39" s="97"/>
      <c r="B39" s="97"/>
      <c r="C39" s="100"/>
      <c r="D39" s="100"/>
      <c r="E39" s="100"/>
      <c r="F39" s="100"/>
      <c r="G39" s="100"/>
    </row>
    <row r="40" spans="1:16" ht="15.75" x14ac:dyDescent="0.25">
      <c r="A40" s="97"/>
      <c r="B40" s="97"/>
      <c r="C40" s="100"/>
      <c r="D40" s="100"/>
      <c r="E40" s="100"/>
      <c r="F40" s="100"/>
      <c r="G40" s="100"/>
    </row>
    <row r="41" spans="1:16" ht="15.75" x14ac:dyDescent="0.25">
      <c r="A41" s="97"/>
      <c r="B41" s="97"/>
      <c r="C41" s="100"/>
      <c r="D41" s="100"/>
      <c r="E41" s="100"/>
      <c r="F41" s="100"/>
      <c r="G41" s="100"/>
    </row>
    <row r="42" spans="1:16" ht="15.75" x14ac:dyDescent="0.25">
      <c r="A42" s="62"/>
      <c r="B42" s="97"/>
      <c r="C42" s="101"/>
      <c r="D42" s="102"/>
      <c r="E42" s="101"/>
      <c r="F42" s="101"/>
      <c r="G42" s="101"/>
    </row>
    <row r="43" spans="1:16" ht="15.75" x14ac:dyDescent="0.25">
      <c r="A43" s="62"/>
      <c r="B43" s="60"/>
      <c r="C43" s="196"/>
      <c r="D43" s="196"/>
      <c r="E43" s="60"/>
      <c r="F43" s="60"/>
      <c r="G43" s="60"/>
    </row>
    <row r="44" spans="1:16" ht="15.75" x14ac:dyDescent="0.25">
      <c r="A44" s="60"/>
      <c r="B44" s="60"/>
      <c r="D44" s="196"/>
      <c r="E44" s="60"/>
      <c r="F44" s="60"/>
    </row>
    <row r="45" spans="1:16" ht="15.75" x14ac:dyDescent="0.25">
      <c r="A45" s="72" t="s">
        <v>54</v>
      </c>
      <c r="B45" s="76"/>
      <c r="C45" s="194"/>
      <c r="D45" s="196"/>
      <c r="E45" s="60"/>
      <c r="F45" s="60"/>
      <c r="G45" s="60"/>
    </row>
    <row r="46" spans="1:16" ht="15.75" x14ac:dyDescent="0.25">
      <c r="A46" s="72"/>
      <c r="B46" s="76"/>
      <c r="C46" s="194"/>
      <c r="D46" s="196"/>
      <c r="E46" s="60"/>
      <c r="F46" s="60"/>
    </row>
    <row r="47" spans="1:16" ht="18.75" x14ac:dyDescent="0.3">
      <c r="A47" s="72" t="s">
        <v>143</v>
      </c>
      <c r="B47" s="76"/>
      <c r="C47" s="194"/>
      <c r="D47" s="196"/>
      <c r="E47" s="103"/>
    </row>
    <row r="48" spans="1:16" ht="18.75" x14ac:dyDescent="0.3">
      <c r="A48" s="30" t="s">
        <v>202</v>
      </c>
      <c r="B48" s="76"/>
      <c r="C48" s="194"/>
      <c r="D48" s="194"/>
      <c r="E48" s="103"/>
    </row>
    <row r="49" spans="1:14" ht="15.75" x14ac:dyDescent="0.25">
      <c r="A49" s="30" t="s">
        <v>308</v>
      </c>
      <c r="B49" s="59"/>
      <c r="C49" s="194"/>
      <c r="D49" s="194"/>
      <c r="E49" s="59"/>
      <c r="F49" s="60"/>
    </row>
    <row r="50" spans="1:14" ht="15.75" x14ac:dyDescent="0.25">
      <c r="B50" s="65"/>
      <c r="C50" s="194"/>
      <c r="D50" s="194"/>
      <c r="E50" s="65"/>
      <c r="F50" s="69"/>
    </row>
    <row r="51" spans="1:14" ht="15.75" x14ac:dyDescent="0.25">
      <c r="A51" s="120" t="s">
        <v>59</v>
      </c>
      <c r="B51" s="122"/>
      <c r="C51" s="204"/>
      <c r="D51" s="204"/>
      <c r="E51" s="121"/>
      <c r="F51" s="121"/>
      <c r="G51" s="122"/>
    </row>
    <row r="52" spans="1:14" ht="15.75" x14ac:dyDescent="0.25">
      <c r="A52" s="123" t="s">
        <v>180</v>
      </c>
      <c r="B52" s="121" t="s">
        <v>221</v>
      </c>
      <c r="C52" s="204"/>
      <c r="D52" s="205" t="s">
        <v>179</v>
      </c>
      <c r="E52" s="122" t="s">
        <v>140</v>
      </c>
    </row>
    <row r="53" spans="1:14" ht="15.75" x14ac:dyDescent="0.25">
      <c r="A53" s="120">
        <v>1</v>
      </c>
      <c r="B53" s="121">
        <v>1E-4</v>
      </c>
      <c r="C53" s="204"/>
      <c r="D53" s="125">
        <v>1</v>
      </c>
      <c r="E53" s="122">
        <v>1E-3</v>
      </c>
      <c r="N53" s="118"/>
    </row>
    <row r="54" spans="1:14" ht="15.75" x14ac:dyDescent="0.25">
      <c r="A54" s="120">
        <v>2</v>
      </c>
      <c r="B54" s="121">
        <v>1E-4</v>
      </c>
      <c r="C54" s="204"/>
      <c r="D54" s="125">
        <v>2</v>
      </c>
      <c r="E54" s="122">
        <v>1.8E-3</v>
      </c>
      <c r="N54" s="119"/>
    </row>
    <row r="55" spans="1:14" ht="15.75" x14ac:dyDescent="0.25">
      <c r="A55" s="120">
        <v>3</v>
      </c>
      <c r="B55" s="121">
        <v>1E-4</v>
      </c>
      <c r="C55" s="204"/>
      <c r="D55" s="125">
        <v>3</v>
      </c>
      <c r="E55" s="122">
        <v>8.0000000000000004E-4</v>
      </c>
      <c r="N55" s="119"/>
    </row>
    <row r="56" spans="1:14" ht="15.75" x14ac:dyDescent="0.25">
      <c r="A56" s="120">
        <v>4</v>
      </c>
      <c r="B56" s="121">
        <v>1E-4</v>
      </c>
      <c r="C56" s="204"/>
      <c r="D56" s="125">
        <v>4</v>
      </c>
      <c r="E56" s="122">
        <v>1.2999999999999999E-3</v>
      </c>
      <c r="H56" s="121"/>
      <c r="N56" s="119"/>
    </row>
    <row r="57" spans="1:14" ht="15.75" x14ac:dyDescent="0.25">
      <c r="A57" s="120">
        <v>5</v>
      </c>
      <c r="B57" s="121">
        <v>1E-4</v>
      </c>
      <c r="C57" s="204"/>
      <c r="D57" s="125">
        <v>5</v>
      </c>
      <c r="E57" s="122">
        <v>6.9999999999999999E-4</v>
      </c>
      <c r="H57" s="121"/>
      <c r="N57" s="119"/>
    </row>
    <row r="58" spans="1:14" ht="15.75" x14ac:dyDescent="0.25">
      <c r="A58" s="120">
        <v>6</v>
      </c>
      <c r="B58" s="121">
        <v>8.9999999999999998E-4</v>
      </c>
      <c r="C58" s="204"/>
      <c r="D58" s="125">
        <v>6</v>
      </c>
      <c r="E58" s="122">
        <v>1.4E-3</v>
      </c>
      <c r="H58" s="121"/>
      <c r="N58" s="119"/>
    </row>
    <row r="59" spans="1:14" ht="15.75" x14ac:dyDescent="0.25">
      <c r="A59" s="120">
        <v>7</v>
      </c>
      <c r="B59" s="121">
        <v>2.9999999999999997E-4</v>
      </c>
      <c r="C59" s="204"/>
      <c r="D59" s="125">
        <v>7</v>
      </c>
      <c r="E59" s="122">
        <v>1.2999999999999999E-3</v>
      </c>
      <c r="H59" s="121"/>
      <c r="N59" s="119"/>
    </row>
    <row r="60" spans="1:14" ht="15.75" x14ac:dyDescent="0.25">
      <c r="A60" s="120">
        <v>8</v>
      </c>
      <c r="B60" s="121">
        <v>1E-4</v>
      </c>
      <c r="C60" s="204"/>
      <c r="D60" s="125">
        <v>8</v>
      </c>
      <c r="E60" s="122">
        <v>1.5E-3</v>
      </c>
      <c r="H60" s="121"/>
      <c r="N60" s="119"/>
    </row>
    <row r="61" spans="1:14" ht="15.75" x14ac:dyDescent="0.25">
      <c r="A61" s="120">
        <v>9</v>
      </c>
      <c r="B61" s="121">
        <v>1E-4</v>
      </c>
      <c r="C61" s="204"/>
      <c r="D61" s="125">
        <v>9</v>
      </c>
      <c r="E61" s="122">
        <v>1E-3</v>
      </c>
      <c r="H61" s="114"/>
      <c r="N61" s="119"/>
    </row>
    <row r="62" spans="1:14" ht="15.75" x14ac:dyDescent="0.25">
      <c r="A62" s="120">
        <v>10</v>
      </c>
      <c r="B62" s="121">
        <v>2.0000000000000001E-4</v>
      </c>
      <c r="C62" s="204"/>
      <c r="D62" s="125">
        <v>10</v>
      </c>
      <c r="E62" s="122">
        <v>1E-3</v>
      </c>
      <c r="N62" s="119"/>
    </row>
    <row r="63" spans="1:14" ht="15.75" x14ac:dyDescent="0.25">
      <c r="A63" s="120">
        <v>11</v>
      </c>
      <c r="B63" s="121">
        <v>5.0000000000000001E-4</v>
      </c>
      <c r="C63" s="204"/>
      <c r="D63" s="125">
        <v>11</v>
      </c>
      <c r="E63" s="122">
        <v>1.5E-3</v>
      </c>
      <c r="N63" s="119"/>
    </row>
    <row r="64" spans="1:14" ht="15.75" x14ac:dyDescent="0.25">
      <c r="A64" s="120">
        <v>12</v>
      </c>
      <c r="B64" s="121">
        <v>1E-4</v>
      </c>
      <c r="C64" s="204"/>
      <c r="D64" s="125">
        <v>12</v>
      </c>
      <c r="E64" s="122">
        <v>1E-3</v>
      </c>
      <c r="N64" s="119"/>
    </row>
    <row r="65" spans="1:14" ht="15.75" x14ac:dyDescent="0.25">
      <c r="A65" s="120">
        <v>13</v>
      </c>
      <c r="B65" s="121">
        <v>2.0000000000000001E-4</v>
      </c>
      <c r="C65" s="204"/>
      <c r="D65" s="125">
        <v>13</v>
      </c>
      <c r="E65" s="122">
        <v>1.2496103896103899E-3</v>
      </c>
      <c r="N65" s="119"/>
    </row>
    <row r="66" spans="1:14" ht="15.75" x14ac:dyDescent="0.25">
      <c r="A66" s="120">
        <v>14</v>
      </c>
      <c r="B66" s="121">
        <v>2.0000000000000001E-4</v>
      </c>
      <c r="C66" s="204"/>
      <c r="D66" s="125">
        <v>14</v>
      </c>
      <c r="E66" s="122">
        <v>1.1000000000000001E-3</v>
      </c>
      <c r="N66" s="119"/>
    </row>
    <row r="67" spans="1:14" ht="15.75" x14ac:dyDescent="0.25">
      <c r="A67" s="120">
        <v>15</v>
      </c>
      <c r="B67" s="121">
        <v>1E-4</v>
      </c>
      <c r="C67" s="204"/>
      <c r="D67" s="125">
        <v>15</v>
      </c>
      <c r="E67" s="122">
        <v>1.5E-3</v>
      </c>
      <c r="N67" s="119"/>
    </row>
    <row r="68" spans="1:14" ht="15.75" x14ac:dyDescent="0.25">
      <c r="A68" s="120">
        <v>16</v>
      </c>
      <c r="B68" s="121">
        <v>2.9999999999999997E-4</v>
      </c>
      <c r="C68" s="204"/>
      <c r="D68" s="125">
        <v>16</v>
      </c>
      <c r="E68" s="122">
        <v>1.1999999999999999E-3</v>
      </c>
      <c r="N68" s="119"/>
    </row>
    <row r="69" spans="1:14" ht="15.75" x14ac:dyDescent="0.25">
      <c r="A69" s="120">
        <v>17</v>
      </c>
      <c r="B69" s="121">
        <v>4.0000000000000002E-4</v>
      </c>
      <c r="C69" s="204"/>
      <c r="D69" s="125">
        <v>17</v>
      </c>
      <c r="E69" s="122">
        <v>1.2999999999999999E-3</v>
      </c>
      <c r="N69" s="119"/>
    </row>
    <row r="70" spans="1:14" ht="15.75" x14ac:dyDescent="0.25">
      <c r="A70" s="120">
        <v>18</v>
      </c>
      <c r="B70" s="121">
        <v>5.0000000000000001E-4</v>
      </c>
      <c r="C70" s="204"/>
      <c r="D70" s="125">
        <v>18</v>
      </c>
      <c r="E70" s="122">
        <v>1.5E-3</v>
      </c>
      <c r="N70" s="119"/>
    </row>
    <row r="71" spans="1:14" ht="15.75" x14ac:dyDescent="0.25">
      <c r="A71" s="120">
        <v>19</v>
      </c>
      <c r="B71" s="121">
        <v>1E-4</v>
      </c>
      <c r="C71" s="204"/>
      <c r="D71" s="125">
        <v>19</v>
      </c>
      <c r="E71" s="122">
        <v>1.5E-3</v>
      </c>
      <c r="N71" s="119"/>
    </row>
    <row r="72" spans="1:14" ht="15.75" x14ac:dyDescent="0.25">
      <c r="A72" s="120">
        <v>20</v>
      </c>
      <c r="B72" s="121"/>
      <c r="C72" s="204"/>
      <c r="D72" s="125">
        <v>20</v>
      </c>
      <c r="E72" s="122">
        <v>1.6999999999999999E-3</v>
      </c>
      <c r="N72" s="119"/>
    </row>
    <row r="73" spans="1:14" ht="15.75" x14ac:dyDescent="0.25">
      <c r="A73" s="120">
        <v>21</v>
      </c>
      <c r="B73" s="121"/>
      <c r="C73" s="204"/>
      <c r="D73" s="125">
        <v>21</v>
      </c>
      <c r="E73" s="122">
        <v>1.5E-3</v>
      </c>
      <c r="N73" s="119"/>
    </row>
    <row r="74" spans="1:14" ht="15.75" x14ac:dyDescent="0.25">
      <c r="A74" s="120">
        <v>22</v>
      </c>
      <c r="B74" s="121"/>
      <c r="C74" s="204"/>
      <c r="D74" s="125">
        <v>22</v>
      </c>
      <c r="E74" s="122">
        <v>1E-3</v>
      </c>
      <c r="N74" s="119"/>
    </row>
    <row r="75" spans="1:14" ht="15.75" x14ac:dyDescent="0.25">
      <c r="A75" s="120">
        <v>23</v>
      </c>
      <c r="B75" s="121"/>
      <c r="C75" s="204"/>
      <c r="D75" s="125">
        <v>23</v>
      </c>
      <c r="E75" s="122">
        <v>1.1000000000000001E-3</v>
      </c>
      <c r="N75" s="119"/>
    </row>
    <row r="76" spans="1:14" ht="15.75" x14ac:dyDescent="0.25">
      <c r="A76" s="120">
        <v>24</v>
      </c>
      <c r="B76" s="121"/>
      <c r="C76" s="204"/>
      <c r="D76" s="125">
        <v>24</v>
      </c>
      <c r="E76" s="122">
        <v>1.1000000000000001E-3</v>
      </c>
      <c r="N76" s="119"/>
    </row>
    <row r="77" spans="1:14" ht="15.75" x14ac:dyDescent="0.25">
      <c r="A77" s="120">
        <v>25</v>
      </c>
      <c r="B77" s="121"/>
      <c r="C77" s="204"/>
      <c r="D77" s="125">
        <v>25</v>
      </c>
      <c r="E77" s="122">
        <v>8.9999999999999998E-4</v>
      </c>
      <c r="N77" s="119"/>
    </row>
    <row r="78" spans="1:14" ht="15.75" x14ac:dyDescent="0.25">
      <c r="A78" s="120">
        <v>26</v>
      </c>
      <c r="B78" s="121"/>
      <c r="C78" s="204"/>
      <c r="D78" s="125">
        <v>26</v>
      </c>
      <c r="E78" s="122">
        <v>1.5E-3</v>
      </c>
      <c r="N78" s="119"/>
    </row>
    <row r="79" spans="1:14" ht="15.75" x14ac:dyDescent="0.25">
      <c r="A79" s="120">
        <v>27</v>
      </c>
      <c r="B79" s="121"/>
      <c r="C79" s="204"/>
      <c r="D79" s="125">
        <v>27</v>
      </c>
      <c r="E79" s="122">
        <v>1.1999999999999999E-3</v>
      </c>
      <c r="N79" s="119"/>
    </row>
    <row r="80" spans="1:14" ht="15.75" x14ac:dyDescent="0.25">
      <c r="A80" s="120">
        <v>28</v>
      </c>
      <c r="B80" s="121"/>
      <c r="C80" s="204"/>
      <c r="D80" s="125">
        <v>28</v>
      </c>
      <c r="E80" s="122">
        <v>1.4E-3</v>
      </c>
      <c r="N80" s="119"/>
    </row>
    <row r="81" spans="1:14" ht="15.75" x14ac:dyDescent="0.25">
      <c r="A81" s="120">
        <v>29</v>
      </c>
      <c r="B81" s="121"/>
      <c r="C81" s="204"/>
      <c r="D81" s="125">
        <v>29</v>
      </c>
      <c r="E81" s="122">
        <v>1.1999999999999999E-3</v>
      </c>
      <c r="N81" s="119"/>
    </row>
    <row r="82" spans="1:14" ht="15.75" x14ac:dyDescent="0.25">
      <c r="A82" s="120">
        <v>30</v>
      </c>
      <c r="B82" s="121"/>
      <c r="C82" s="204"/>
      <c r="D82" s="125">
        <v>30</v>
      </c>
      <c r="E82" s="122">
        <v>1.5E-3</v>
      </c>
      <c r="N82" s="119"/>
    </row>
    <row r="83" spans="1:14" ht="15.75" x14ac:dyDescent="0.25">
      <c r="A83" s="122" t="s">
        <v>57</v>
      </c>
      <c r="B83" s="124">
        <f>AVERAGE(B53:B82)</f>
        <v>2.3684210526315788E-4</v>
      </c>
      <c r="C83" s="205"/>
      <c r="D83" s="205" t="s">
        <v>57</v>
      </c>
      <c r="E83" s="124">
        <f>AVERAGE(E53:E82)</f>
        <v>1.2583203463203466E-3</v>
      </c>
      <c r="N83" s="119"/>
    </row>
    <row r="84" spans="1:14" ht="15.75" x14ac:dyDescent="0.25">
      <c r="A84" s="122" t="s">
        <v>58</v>
      </c>
      <c r="B84" s="122">
        <f>STDEV(B53:B71)</f>
        <v>2.1137256816602148E-4</v>
      </c>
      <c r="C84" s="205"/>
      <c r="D84" s="205" t="s">
        <v>58</v>
      </c>
      <c r="E84" s="122">
        <f>STDEV(E53:E82)</f>
        <v>2.6719638308706899E-4</v>
      </c>
      <c r="N84" s="117"/>
    </row>
    <row r="85" spans="1:14" ht="15.75" x14ac:dyDescent="0.25">
      <c r="A85" s="122"/>
      <c r="B85" s="122"/>
      <c r="C85" s="205"/>
      <c r="E85" s="122"/>
      <c r="F85" s="125"/>
      <c r="G85" s="122"/>
      <c r="N85" s="117"/>
    </row>
    <row r="86" spans="1:14" ht="15.75" x14ac:dyDescent="0.25">
      <c r="F86" s="107"/>
      <c r="G86" s="107"/>
      <c r="N86" s="117"/>
    </row>
  </sheetData>
  <mergeCells count="1">
    <mergeCell ref="C6:D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zoomScale="93" zoomScaleNormal="93" workbookViewId="0"/>
  </sheetViews>
  <sheetFormatPr baseColWidth="10" defaultRowHeight="15" x14ac:dyDescent="0.25"/>
  <cols>
    <col min="2" max="2" width="11.5703125" bestFit="1" customWidth="1"/>
    <col min="3" max="3" width="11.5703125" style="181" bestFit="1" customWidth="1"/>
    <col min="4" max="4" width="11.5703125" style="218" bestFit="1" customWidth="1"/>
    <col min="5" max="5" width="11.5703125" style="181" bestFit="1" customWidth="1"/>
    <col min="6" max="9" width="11.5703125" bestFit="1" customWidth="1"/>
    <col min="11" max="11" width="13" bestFit="1" customWidth="1"/>
    <col min="12" max="16" width="11.5703125" bestFit="1" customWidth="1"/>
  </cols>
  <sheetData>
    <row r="1" spans="1:16" ht="15.75" x14ac:dyDescent="0.25">
      <c r="A1" s="54" t="s">
        <v>6</v>
      </c>
    </row>
    <row r="2" spans="1:16" ht="15.75" x14ac:dyDescent="0.25">
      <c r="A2" s="54" t="s">
        <v>62</v>
      </c>
    </row>
    <row r="3" spans="1:16" ht="15.75" x14ac:dyDescent="0.25">
      <c r="A3" s="67" t="s">
        <v>222</v>
      </c>
    </row>
    <row r="4" spans="1:16" ht="15.75" x14ac:dyDescent="0.25">
      <c r="A4" s="54" t="s">
        <v>130</v>
      </c>
    </row>
    <row r="5" spans="1:16" s="38" customFormat="1" ht="14.25" x14ac:dyDescent="0.2">
      <c r="C5" s="198"/>
      <c r="D5" s="219"/>
      <c r="E5" s="198" t="s">
        <v>178</v>
      </c>
    </row>
    <row r="6" spans="1:16" ht="15.75" x14ac:dyDescent="0.25">
      <c r="A6" s="60"/>
      <c r="B6" s="60"/>
      <c r="D6" s="220"/>
      <c r="E6" s="196"/>
      <c r="F6" s="54" t="s">
        <v>134</v>
      </c>
      <c r="G6" s="60"/>
      <c r="J6" s="54" t="s">
        <v>133</v>
      </c>
    </row>
    <row r="7" spans="1:16" ht="18.75" x14ac:dyDescent="0.3">
      <c r="A7" s="206"/>
      <c r="B7" s="207"/>
      <c r="C7" s="257"/>
      <c r="D7" s="258"/>
      <c r="E7" s="221"/>
      <c r="F7" s="208"/>
      <c r="G7" s="208"/>
      <c r="H7" s="209"/>
      <c r="I7" s="209"/>
      <c r="J7" s="209"/>
      <c r="K7" s="209"/>
      <c r="L7" s="209"/>
      <c r="M7" s="209"/>
      <c r="N7" s="209"/>
      <c r="O7" s="209"/>
      <c r="P7" s="209"/>
    </row>
    <row r="8" spans="1:16" ht="18" x14ac:dyDescent="0.25">
      <c r="A8" s="191" t="s">
        <v>12</v>
      </c>
      <c r="B8" s="191" t="s">
        <v>188</v>
      </c>
      <c r="C8" s="222" t="s">
        <v>17</v>
      </c>
      <c r="D8" s="223" t="s">
        <v>49</v>
      </c>
      <c r="E8" s="222" t="s">
        <v>15</v>
      </c>
      <c r="F8" s="214" t="s">
        <v>50</v>
      </c>
      <c r="G8" s="215" t="s">
        <v>51</v>
      </c>
      <c r="H8" s="215" t="s">
        <v>195</v>
      </c>
      <c r="I8" s="215"/>
      <c r="J8" s="191" t="s">
        <v>12</v>
      </c>
      <c r="K8" s="214" t="s">
        <v>17</v>
      </c>
      <c r="L8" s="191" t="s">
        <v>49</v>
      </c>
      <c r="M8" s="214" t="s">
        <v>15</v>
      </c>
      <c r="N8" s="214" t="s">
        <v>173</v>
      </c>
      <c r="O8" s="214" t="s">
        <v>223</v>
      </c>
      <c r="P8" s="191" t="s">
        <v>224</v>
      </c>
    </row>
    <row r="9" spans="1:16" ht="18" x14ac:dyDescent="0.25">
      <c r="A9" s="191" t="s">
        <v>18</v>
      </c>
      <c r="B9" s="191">
        <v>0</v>
      </c>
      <c r="C9" s="223">
        <v>0</v>
      </c>
      <c r="D9" s="223">
        <v>1.4999999999999999E-2</v>
      </c>
      <c r="E9" s="223">
        <f>+C9+D9</f>
        <v>1.4999999999999999E-2</v>
      </c>
      <c r="F9" s="191">
        <v>8.7799999999999994</v>
      </c>
      <c r="G9" s="210">
        <f>+(E9*100)/F9</f>
        <v>0.17084282460136677</v>
      </c>
      <c r="H9" s="191">
        <v>1</v>
      </c>
      <c r="I9" s="191"/>
      <c r="J9" s="191" t="s">
        <v>18</v>
      </c>
      <c r="K9" s="211">
        <f t="shared" ref="K9:K38" si="0">(C9*0.0005)/0.385</f>
        <v>0</v>
      </c>
      <c r="L9" s="211">
        <f t="shared" ref="L9:L38" si="1">(D9*0.0023)/0.385</f>
        <v>8.9610389610389609E-5</v>
      </c>
      <c r="M9" s="212">
        <f>+K9+L9</f>
        <v>8.9610389610389609E-5</v>
      </c>
      <c r="N9" s="212">
        <v>5.3900000000000003E-2</v>
      </c>
      <c r="O9" s="211">
        <f>+N9+M9</f>
        <v>5.3989610389610393E-2</v>
      </c>
      <c r="P9" s="211">
        <f>+(M9*100)/O9</f>
        <v>0.16597709997113441</v>
      </c>
    </row>
    <row r="10" spans="1:16" ht="18" x14ac:dyDescent="0.25">
      <c r="A10" s="191" t="s">
        <v>19</v>
      </c>
      <c r="B10" s="191">
        <v>0</v>
      </c>
      <c r="C10" s="223">
        <v>0</v>
      </c>
      <c r="D10" s="223">
        <v>1.2E-2</v>
      </c>
      <c r="E10" s="223">
        <f t="shared" ref="E10:E38" si="2">+C10+D10</f>
        <v>1.2E-2</v>
      </c>
      <c r="F10" s="191">
        <v>8.48</v>
      </c>
      <c r="G10" s="210">
        <f t="shared" ref="G10:G38" si="3">+(E10*100)/F10</f>
        <v>0.14150943396226415</v>
      </c>
      <c r="H10" s="191">
        <v>1</v>
      </c>
      <c r="I10" s="191"/>
      <c r="J10" s="191" t="s">
        <v>19</v>
      </c>
      <c r="K10" s="211">
        <f t="shared" si="0"/>
        <v>0</v>
      </c>
      <c r="L10" s="211">
        <f t="shared" si="1"/>
        <v>7.1688311688311685E-5</v>
      </c>
      <c r="M10" s="212">
        <f t="shared" ref="M10:M38" si="4">+K10+L10</f>
        <v>7.1688311688311685E-5</v>
      </c>
      <c r="N10" s="212">
        <v>4.9799999999999997E-2</v>
      </c>
      <c r="O10" s="211">
        <f t="shared" ref="O10:O38" si="5">+N10+M10</f>
        <v>4.9871688311688311E-2</v>
      </c>
      <c r="P10" s="211">
        <f t="shared" ref="P10:P38" si="6">+(M10*100)/O10</f>
        <v>0.14374550795287647</v>
      </c>
    </row>
    <row r="11" spans="1:16" ht="18" x14ac:dyDescent="0.25">
      <c r="A11" s="191" t="s">
        <v>20</v>
      </c>
      <c r="B11" s="191">
        <v>0</v>
      </c>
      <c r="C11" s="223">
        <v>0</v>
      </c>
      <c r="D11" s="223">
        <v>0</v>
      </c>
      <c r="E11" s="223">
        <f t="shared" si="2"/>
        <v>0</v>
      </c>
      <c r="F11" s="191">
        <v>5.74</v>
      </c>
      <c r="G11" s="210">
        <f t="shared" si="3"/>
        <v>0</v>
      </c>
      <c r="H11" s="191">
        <v>0</v>
      </c>
      <c r="I11" s="191"/>
      <c r="J11" s="191" t="s">
        <v>20</v>
      </c>
      <c r="K11" s="211">
        <f t="shared" si="0"/>
        <v>0</v>
      </c>
      <c r="L11" s="211">
        <f t="shared" si="1"/>
        <v>0</v>
      </c>
      <c r="M11" s="212">
        <f t="shared" si="4"/>
        <v>0</v>
      </c>
      <c r="N11" s="212">
        <v>3.1199999999999999E-2</v>
      </c>
      <c r="O11" s="211">
        <f t="shared" si="5"/>
        <v>3.1199999999999999E-2</v>
      </c>
      <c r="P11" s="211">
        <f t="shared" si="6"/>
        <v>0</v>
      </c>
    </row>
    <row r="12" spans="1:16" ht="18" x14ac:dyDescent="0.25">
      <c r="A12" s="191" t="s">
        <v>21</v>
      </c>
      <c r="B12" s="191">
        <v>0</v>
      </c>
      <c r="C12" s="223">
        <v>0</v>
      </c>
      <c r="D12" s="223">
        <v>0.4</v>
      </c>
      <c r="E12" s="223">
        <f t="shared" si="2"/>
        <v>0.4</v>
      </c>
      <c r="F12" s="191">
        <v>9.7200000000000006</v>
      </c>
      <c r="G12" s="210">
        <f t="shared" si="3"/>
        <v>4.1152263374485596</v>
      </c>
      <c r="H12" s="191">
        <v>1</v>
      </c>
      <c r="I12" s="191"/>
      <c r="J12" s="191" t="s">
        <v>21</v>
      </c>
      <c r="K12" s="211">
        <f t="shared" si="0"/>
        <v>0</v>
      </c>
      <c r="L12" s="211">
        <f t="shared" si="1"/>
        <v>2.3896103896103894E-3</v>
      </c>
      <c r="M12" s="212">
        <f t="shared" si="4"/>
        <v>2.3896103896103894E-3</v>
      </c>
      <c r="N12" s="212">
        <v>4.3900000000000002E-2</v>
      </c>
      <c r="O12" s="211">
        <f t="shared" si="5"/>
        <v>4.6289610389610394E-2</v>
      </c>
      <c r="P12" s="211">
        <f t="shared" si="6"/>
        <v>5.1623039587015676</v>
      </c>
    </row>
    <row r="13" spans="1:16" ht="18" x14ac:dyDescent="0.25">
      <c r="A13" s="191" t="s">
        <v>22</v>
      </c>
      <c r="B13" s="191">
        <v>0</v>
      </c>
      <c r="C13" s="223">
        <v>0</v>
      </c>
      <c r="D13" s="223">
        <v>7.0000000000000007E-2</v>
      </c>
      <c r="E13" s="223">
        <f t="shared" si="2"/>
        <v>7.0000000000000007E-2</v>
      </c>
      <c r="F13" s="191">
        <v>10.64</v>
      </c>
      <c r="G13" s="210">
        <f t="shared" si="3"/>
        <v>0.65789473684210531</v>
      </c>
      <c r="H13" s="191">
        <v>1</v>
      </c>
      <c r="I13" s="191"/>
      <c r="J13" s="191" t="s">
        <v>22</v>
      </c>
      <c r="K13" s="211">
        <f t="shared" si="0"/>
        <v>0</v>
      </c>
      <c r="L13" s="211">
        <f t="shared" si="1"/>
        <v>4.1818181818181819E-4</v>
      </c>
      <c r="M13" s="212">
        <f t="shared" si="4"/>
        <v>4.1818181818181819E-4</v>
      </c>
      <c r="N13" s="212">
        <v>5.2200000000000003E-2</v>
      </c>
      <c r="O13" s="211">
        <f t="shared" si="5"/>
        <v>5.2618181818181821E-2</v>
      </c>
      <c r="P13" s="211">
        <f t="shared" si="6"/>
        <v>0.79474775397373876</v>
      </c>
    </row>
    <row r="14" spans="1:16" ht="18" x14ac:dyDescent="0.25">
      <c r="A14" s="191" t="s">
        <v>23</v>
      </c>
      <c r="B14" s="191">
        <v>0</v>
      </c>
      <c r="C14" s="223">
        <v>0</v>
      </c>
      <c r="D14" s="223">
        <v>3.4000000000000002E-2</v>
      </c>
      <c r="E14" s="223">
        <f t="shared" si="2"/>
        <v>3.4000000000000002E-2</v>
      </c>
      <c r="F14" s="191">
        <v>7.62</v>
      </c>
      <c r="G14" s="210">
        <f t="shared" si="3"/>
        <v>0.4461942257217848</v>
      </c>
      <c r="H14" s="191">
        <v>1</v>
      </c>
      <c r="I14" s="191"/>
      <c r="J14" s="191" t="s">
        <v>23</v>
      </c>
      <c r="K14" s="211">
        <f t="shared" si="0"/>
        <v>0</v>
      </c>
      <c r="L14" s="211">
        <f t="shared" si="1"/>
        <v>2.0311688311688313E-4</v>
      </c>
      <c r="M14" s="212">
        <f t="shared" si="4"/>
        <v>2.0311688311688313E-4</v>
      </c>
      <c r="N14" s="212">
        <v>3.8899999999999997E-2</v>
      </c>
      <c r="O14" s="211">
        <f t="shared" si="5"/>
        <v>3.9103116883116878E-2</v>
      </c>
      <c r="P14" s="211">
        <f t="shared" si="6"/>
        <v>0.51943911203810111</v>
      </c>
    </row>
    <row r="15" spans="1:16" ht="18" x14ac:dyDescent="0.25">
      <c r="A15" s="191" t="s">
        <v>24</v>
      </c>
      <c r="B15" s="191">
        <v>0</v>
      </c>
      <c r="C15" s="223">
        <v>0</v>
      </c>
      <c r="D15" s="223">
        <v>0.09</v>
      </c>
      <c r="E15" s="223">
        <f t="shared" si="2"/>
        <v>0.09</v>
      </c>
      <c r="F15" s="191">
        <v>6.98</v>
      </c>
      <c r="G15" s="210">
        <f t="shared" si="3"/>
        <v>1.2893982808022921</v>
      </c>
      <c r="H15" s="191">
        <v>1</v>
      </c>
      <c r="I15" s="191"/>
      <c r="J15" s="191" t="s">
        <v>24</v>
      </c>
      <c r="K15" s="211">
        <f t="shared" si="0"/>
        <v>0</v>
      </c>
      <c r="L15" s="211">
        <f t="shared" si="1"/>
        <v>5.376623376623376E-4</v>
      </c>
      <c r="M15" s="212">
        <f t="shared" si="4"/>
        <v>5.376623376623376E-4</v>
      </c>
      <c r="N15" s="212">
        <v>3.78E-2</v>
      </c>
      <c r="O15" s="211">
        <f t="shared" si="5"/>
        <v>3.8337662337662337E-2</v>
      </c>
      <c r="P15" s="211">
        <f t="shared" si="6"/>
        <v>1.4024390243902438</v>
      </c>
    </row>
    <row r="16" spans="1:16" ht="18" x14ac:dyDescent="0.25">
      <c r="A16" s="191" t="s">
        <v>25</v>
      </c>
      <c r="B16" s="191">
        <v>0</v>
      </c>
      <c r="C16" s="223">
        <v>0</v>
      </c>
      <c r="D16" s="223">
        <v>0.06</v>
      </c>
      <c r="E16" s="223">
        <f t="shared" si="2"/>
        <v>0.06</v>
      </c>
      <c r="F16" s="191">
        <v>5.92</v>
      </c>
      <c r="G16" s="210">
        <f t="shared" si="3"/>
        <v>1.0135135135135136</v>
      </c>
      <c r="H16" s="191">
        <v>1</v>
      </c>
      <c r="I16" s="191"/>
      <c r="J16" s="191" t="s">
        <v>25</v>
      </c>
      <c r="K16" s="211">
        <f t="shared" si="0"/>
        <v>0</v>
      </c>
      <c r="L16" s="211">
        <f t="shared" si="1"/>
        <v>3.5844155844155844E-4</v>
      </c>
      <c r="M16" s="212">
        <f t="shared" si="4"/>
        <v>3.5844155844155844E-4</v>
      </c>
      <c r="N16" s="212">
        <v>2.0299999999999999E-2</v>
      </c>
      <c r="O16" s="211">
        <f t="shared" si="5"/>
        <v>2.0658441558441556E-2</v>
      </c>
      <c r="P16" s="211">
        <f t="shared" si="6"/>
        <v>1.7350851826240021</v>
      </c>
    </row>
    <row r="17" spans="1:16" ht="18" x14ac:dyDescent="0.25">
      <c r="A17" s="191" t="s">
        <v>26</v>
      </c>
      <c r="B17" s="191">
        <v>0</v>
      </c>
      <c r="C17" s="223">
        <v>0</v>
      </c>
      <c r="D17" s="223">
        <v>4.7E-2</v>
      </c>
      <c r="E17" s="223">
        <f t="shared" si="2"/>
        <v>4.7E-2</v>
      </c>
      <c r="F17" s="191">
        <v>7.02</v>
      </c>
      <c r="G17" s="210">
        <f t="shared" si="3"/>
        <v>0.66951566951566954</v>
      </c>
      <c r="H17" s="191">
        <v>1</v>
      </c>
      <c r="I17" s="191"/>
      <c r="J17" s="191" t="s">
        <v>26</v>
      </c>
      <c r="K17" s="211">
        <f t="shared" si="0"/>
        <v>0</v>
      </c>
      <c r="L17" s="211">
        <f t="shared" si="1"/>
        <v>2.807792207792208E-4</v>
      </c>
      <c r="M17" s="212">
        <f t="shared" si="4"/>
        <v>2.807792207792208E-4</v>
      </c>
      <c r="N17" s="212">
        <v>2.9399999999999999E-2</v>
      </c>
      <c r="O17" s="211">
        <f t="shared" si="5"/>
        <v>2.9680779220779219E-2</v>
      </c>
      <c r="P17" s="211">
        <f t="shared" si="6"/>
        <v>0.94599679708762519</v>
      </c>
    </row>
    <row r="18" spans="1:16" ht="18" x14ac:dyDescent="0.25">
      <c r="A18" s="191" t="s">
        <v>27</v>
      </c>
      <c r="B18" s="191">
        <v>0</v>
      </c>
      <c r="C18" s="223">
        <v>0</v>
      </c>
      <c r="D18" s="223">
        <v>5.1999999999999998E-2</v>
      </c>
      <c r="E18" s="223">
        <f t="shared" si="2"/>
        <v>5.1999999999999998E-2</v>
      </c>
      <c r="F18" s="191">
        <v>5.3</v>
      </c>
      <c r="G18" s="210">
        <f t="shared" si="3"/>
        <v>0.98113207547169823</v>
      </c>
      <c r="H18" s="191">
        <v>1</v>
      </c>
      <c r="I18" s="191"/>
      <c r="J18" s="191" t="s">
        <v>27</v>
      </c>
      <c r="K18" s="211">
        <f t="shared" si="0"/>
        <v>0</v>
      </c>
      <c r="L18" s="211">
        <f t="shared" si="1"/>
        <v>3.1064935064935062E-4</v>
      </c>
      <c r="M18" s="212">
        <f t="shared" si="4"/>
        <v>3.1064935064935062E-4</v>
      </c>
      <c r="N18" s="212">
        <v>3.56E-2</v>
      </c>
      <c r="O18" s="211">
        <f t="shared" si="5"/>
        <v>3.5910649350649353E-2</v>
      </c>
      <c r="P18" s="211">
        <f t="shared" si="6"/>
        <v>0.86506191413030886</v>
      </c>
    </row>
    <row r="19" spans="1:16" ht="18" x14ac:dyDescent="0.25">
      <c r="A19" s="191" t="s">
        <v>28</v>
      </c>
      <c r="B19" s="191">
        <v>0</v>
      </c>
      <c r="C19" s="223">
        <v>0</v>
      </c>
      <c r="D19" s="223">
        <v>1.155</v>
      </c>
      <c r="E19" s="223">
        <f t="shared" si="2"/>
        <v>1.155</v>
      </c>
      <c r="F19" s="191">
        <v>9.91</v>
      </c>
      <c r="G19" s="210">
        <f t="shared" si="3"/>
        <v>11.654894046417759</v>
      </c>
      <c r="H19" s="191">
        <v>1</v>
      </c>
      <c r="I19" s="191"/>
      <c r="J19" s="191" t="s">
        <v>28</v>
      </c>
      <c r="K19" s="211">
        <f t="shared" si="0"/>
        <v>0</v>
      </c>
      <c r="L19" s="211">
        <f t="shared" si="1"/>
        <v>6.8999999999999999E-3</v>
      </c>
      <c r="M19" s="212">
        <f t="shared" si="4"/>
        <v>6.8999999999999999E-3</v>
      </c>
      <c r="N19" s="212">
        <v>4.7899999999999998E-2</v>
      </c>
      <c r="O19" s="211">
        <f t="shared" si="5"/>
        <v>5.4800000000000001E-2</v>
      </c>
      <c r="P19" s="211">
        <f t="shared" si="6"/>
        <v>12.591240875912407</v>
      </c>
    </row>
    <row r="20" spans="1:16" ht="18" x14ac:dyDescent="0.25">
      <c r="A20" s="191" t="s">
        <v>29</v>
      </c>
      <c r="B20" s="191">
        <v>0</v>
      </c>
      <c r="C20" s="223">
        <v>0</v>
      </c>
      <c r="D20" s="223">
        <v>7.0000000000000007E-2</v>
      </c>
      <c r="E20" s="223">
        <f t="shared" si="2"/>
        <v>7.0000000000000007E-2</v>
      </c>
      <c r="F20" s="191">
        <v>7.12</v>
      </c>
      <c r="G20" s="210">
        <f t="shared" si="3"/>
        <v>0.98314606741573041</v>
      </c>
      <c r="H20" s="191">
        <v>1</v>
      </c>
      <c r="I20" s="191"/>
      <c r="J20" s="191" t="s">
        <v>29</v>
      </c>
      <c r="K20" s="211">
        <f t="shared" si="0"/>
        <v>0</v>
      </c>
      <c r="L20" s="211">
        <f t="shared" si="1"/>
        <v>4.1818181818181819E-4</v>
      </c>
      <c r="M20" s="212">
        <f t="shared" si="4"/>
        <v>4.1818181818181819E-4</v>
      </c>
      <c r="N20" s="212">
        <v>3.0099999999999998E-2</v>
      </c>
      <c r="O20" s="211">
        <f t="shared" si="5"/>
        <v>3.0518181818181816E-2</v>
      </c>
      <c r="P20" s="211">
        <f t="shared" si="6"/>
        <v>1.3702710753649092</v>
      </c>
    </row>
    <row r="21" spans="1:16" ht="18" x14ac:dyDescent="0.25">
      <c r="A21" s="191" t="s">
        <v>30</v>
      </c>
      <c r="B21" s="191">
        <v>0</v>
      </c>
      <c r="C21" s="223">
        <v>0</v>
      </c>
      <c r="D21" s="223">
        <v>0</v>
      </c>
      <c r="E21" s="223">
        <f t="shared" si="2"/>
        <v>0</v>
      </c>
      <c r="F21" s="191">
        <v>7.45</v>
      </c>
      <c r="G21" s="210">
        <f t="shared" si="3"/>
        <v>0</v>
      </c>
      <c r="H21" s="191">
        <v>0</v>
      </c>
      <c r="I21" s="191"/>
      <c r="J21" s="191" t="s">
        <v>30</v>
      </c>
      <c r="K21" s="211">
        <f t="shared" si="0"/>
        <v>0</v>
      </c>
      <c r="L21" s="211">
        <f t="shared" si="1"/>
        <v>0</v>
      </c>
      <c r="M21" s="212">
        <f t="shared" si="4"/>
        <v>0</v>
      </c>
      <c r="N21" s="212">
        <v>3.4000000000000002E-2</v>
      </c>
      <c r="O21" s="211">
        <f t="shared" si="5"/>
        <v>3.4000000000000002E-2</v>
      </c>
      <c r="P21" s="211">
        <f t="shared" si="6"/>
        <v>0</v>
      </c>
    </row>
    <row r="22" spans="1:16" ht="18" x14ac:dyDescent="0.25">
      <c r="A22" s="191" t="s">
        <v>31</v>
      </c>
      <c r="B22" s="191">
        <v>0</v>
      </c>
      <c r="C22" s="223">
        <v>0</v>
      </c>
      <c r="D22" s="223">
        <v>8.1000000000000003E-2</v>
      </c>
      <c r="E22" s="223">
        <f t="shared" si="2"/>
        <v>8.1000000000000003E-2</v>
      </c>
      <c r="F22" s="191">
        <v>13.59</v>
      </c>
      <c r="G22" s="210">
        <f t="shared" si="3"/>
        <v>0.5960264900662251</v>
      </c>
      <c r="H22" s="191">
        <v>1</v>
      </c>
      <c r="I22" s="191"/>
      <c r="J22" s="191" t="s">
        <v>31</v>
      </c>
      <c r="K22" s="211">
        <f t="shared" si="0"/>
        <v>0</v>
      </c>
      <c r="L22" s="211">
        <f t="shared" si="1"/>
        <v>4.838961038961039E-4</v>
      </c>
      <c r="M22" s="212">
        <f t="shared" si="4"/>
        <v>4.838961038961039E-4</v>
      </c>
      <c r="N22" s="212">
        <v>8.7300000000000003E-2</v>
      </c>
      <c r="O22" s="211">
        <f t="shared" si="5"/>
        <v>8.77838961038961E-2</v>
      </c>
      <c r="P22" s="211">
        <f t="shared" si="6"/>
        <v>0.55123561994034942</v>
      </c>
    </row>
    <row r="23" spans="1:16" ht="18" x14ac:dyDescent="0.25">
      <c r="A23" s="191" t="s">
        <v>32</v>
      </c>
      <c r="B23" s="191">
        <v>0</v>
      </c>
      <c r="C23" s="223">
        <v>5.7000000000000002E-2</v>
      </c>
      <c r="D23" s="223">
        <v>0.57699999999999996</v>
      </c>
      <c r="E23" s="223">
        <f t="shared" si="2"/>
        <v>0.63400000000000001</v>
      </c>
      <c r="F23" s="191">
        <v>13.94</v>
      </c>
      <c r="G23" s="210">
        <f t="shared" si="3"/>
        <v>4.5480631276901002</v>
      </c>
      <c r="H23" s="191">
        <v>1</v>
      </c>
      <c r="I23" s="191"/>
      <c r="J23" s="191" t="s">
        <v>32</v>
      </c>
      <c r="K23" s="213">
        <f t="shared" si="0"/>
        <v>7.4025974025974023E-5</v>
      </c>
      <c r="L23" s="211">
        <f t="shared" si="1"/>
        <v>3.4470129870129867E-3</v>
      </c>
      <c r="M23" s="212">
        <f t="shared" si="4"/>
        <v>3.5210389610389609E-3</v>
      </c>
      <c r="N23" s="212">
        <v>6.88E-2</v>
      </c>
      <c r="O23" s="211">
        <f t="shared" si="5"/>
        <v>7.2321038961038961E-2</v>
      </c>
      <c r="P23" s="211">
        <f t="shared" si="6"/>
        <v>4.8686233102041401</v>
      </c>
    </row>
    <row r="24" spans="1:16" ht="18" x14ac:dyDescent="0.25">
      <c r="A24" s="191" t="s">
        <v>33</v>
      </c>
      <c r="B24" s="191">
        <v>0</v>
      </c>
      <c r="C24" s="223">
        <v>0</v>
      </c>
      <c r="D24" s="223">
        <v>0</v>
      </c>
      <c r="E24" s="223">
        <f t="shared" si="2"/>
        <v>0</v>
      </c>
      <c r="F24" s="191">
        <v>9.25</v>
      </c>
      <c r="G24" s="210">
        <f t="shared" si="3"/>
        <v>0</v>
      </c>
      <c r="H24" s="191">
        <v>0</v>
      </c>
      <c r="I24" s="191"/>
      <c r="J24" s="191" t="s">
        <v>33</v>
      </c>
      <c r="K24" s="211">
        <f t="shared" si="0"/>
        <v>0</v>
      </c>
      <c r="L24" s="211">
        <f t="shared" si="1"/>
        <v>0</v>
      </c>
      <c r="M24" s="212">
        <f t="shared" si="4"/>
        <v>0</v>
      </c>
      <c r="N24" s="212">
        <v>3.8300000000000001E-2</v>
      </c>
      <c r="O24" s="211">
        <f t="shared" si="5"/>
        <v>3.8300000000000001E-2</v>
      </c>
      <c r="P24" s="211">
        <f t="shared" si="6"/>
        <v>0</v>
      </c>
    </row>
    <row r="25" spans="1:16" ht="18" x14ac:dyDescent="0.25">
      <c r="A25" s="191" t="s">
        <v>34</v>
      </c>
      <c r="B25" s="191">
        <v>0</v>
      </c>
      <c r="C25" s="223">
        <v>3.9E-2</v>
      </c>
      <c r="D25" s="223">
        <v>0.122</v>
      </c>
      <c r="E25" s="223">
        <f t="shared" si="2"/>
        <v>0.161</v>
      </c>
      <c r="F25" s="191">
        <v>8.6999999999999993</v>
      </c>
      <c r="G25" s="210">
        <f t="shared" si="3"/>
        <v>1.8505747126436785</v>
      </c>
      <c r="H25" s="191">
        <v>1</v>
      </c>
      <c r="I25" s="191"/>
      <c r="J25" s="191" t="s">
        <v>34</v>
      </c>
      <c r="K25" s="211">
        <f t="shared" si="0"/>
        <v>5.064935064935065E-5</v>
      </c>
      <c r="L25" s="211">
        <f t="shared" si="1"/>
        <v>7.2883116883116876E-4</v>
      </c>
      <c r="M25" s="212">
        <f t="shared" si="4"/>
        <v>7.794805194805194E-4</v>
      </c>
      <c r="N25" s="212">
        <v>3.3700000000000001E-2</v>
      </c>
      <c r="O25" s="211">
        <f t="shared" si="5"/>
        <v>3.4479480519480521E-2</v>
      </c>
      <c r="P25" s="211">
        <f t="shared" si="6"/>
        <v>2.2607084205927106</v>
      </c>
    </row>
    <row r="26" spans="1:16" ht="18" x14ac:dyDescent="0.25">
      <c r="A26" s="191" t="s">
        <v>35</v>
      </c>
      <c r="B26" s="191">
        <v>0</v>
      </c>
      <c r="C26" s="223">
        <v>0</v>
      </c>
      <c r="D26" s="223">
        <v>1.7000000000000001E-2</v>
      </c>
      <c r="E26" s="223">
        <f t="shared" si="2"/>
        <v>1.7000000000000001E-2</v>
      </c>
      <c r="F26" s="191">
        <v>5.68</v>
      </c>
      <c r="G26" s="210">
        <f t="shared" si="3"/>
        <v>0.29929577464788737</v>
      </c>
      <c r="H26" s="191">
        <v>1</v>
      </c>
      <c r="I26" s="191"/>
      <c r="J26" s="191" t="s">
        <v>35</v>
      </c>
      <c r="K26" s="211">
        <f t="shared" si="0"/>
        <v>0</v>
      </c>
      <c r="L26" s="211">
        <f t="shared" si="1"/>
        <v>1.0155844155844156E-4</v>
      </c>
      <c r="M26" s="212">
        <f t="shared" si="4"/>
        <v>1.0155844155844156E-4</v>
      </c>
      <c r="N26" s="212">
        <v>2.1999999999999999E-2</v>
      </c>
      <c r="O26" s="211">
        <f t="shared" si="5"/>
        <v>2.2101558441558439E-2</v>
      </c>
      <c r="P26" s="211">
        <f t="shared" si="6"/>
        <v>0.45950805608113671</v>
      </c>
    </row>
    <row r="27" spans="1:16" ht="18" x14ac:dyDescent="0.25">
      <c r="A27" s="191" t="s">
        <v>36</v>
      </c>
      <c r="B27" s="191">
        <v>0</v>
      </c>
      <c r="C27" s="223">
        <v>0</v>
      </c>
      <c r="D27" s="223">
        <v>0</v>
      </c>
      <c r="E27" s="223">
        <f t="shared" si="2"/>
        <v>0</v>
      </c>
      <c r="F27" s="191">
        <v>9.26</v>
      </c>
      <c r="G27" s="210">
        <f t="shared" si="3"/>
        <v>0</v>
      </c>
      <c r="H27" s="191">
        <v>0</v>
      </c>
      <c r="I27" s="191"/>
      <c r="J27" s="191" t="s">
        <v>36</v>
      </c>
      <c r="K27" s="211">
        <f t="shared" si="0"/>
        <v>0</v>
      </c>
      <c r="L27" s="211">
        <f t="shared" si="1"/>
        <v>0</v>
      </c>
      <c r="M27" s="212">
        <f t="shared" si="4"/>
        <v>0</v>
      </c>
      <c r="N27" s="212">
        <v>3.9100000000000003E-2</v>
      </c>
      <c r="O27" s="211">
        <f t="shared" si="5"/>
        <v>3.9100000000000003E-2</v>
      </c>
      <c r="P27" s="211">
        <f t="shared" si="6"/>
        <v>0</v>
      </c>
    </row>
    <row r="28" spans="1:16" ht="18" x14ac:dyDescent="0.25">
      <c r="A28" s="191" t="s">
        <v>37</v>
      </c>
      <c r="B28" s="191">
        <v>0</v>
      </c>
      <c r="C28" s="223">
        <v>0</v>
      </c>
      <c r="D28" s="223">
        <v>0.27600000000000002</v>
      </c>
      <c r="E28" s="223">
        <f t="shared" si="2"/>
        <v>0.27600000000000002</v>
      </c>
      <c r="F28" s="191">
        <v>5.0999999999999996</v>
      </c>
      <c r="G28" s="210">
        <f t="shared" si="3"/>
        <v>5.4117647058823533</v>
      </c>
      <c r="H28" s="191">
        <v>1</v>
      </c>
      <c r="I28" s="191"/>
      <c r="J28" s="191" t="s">
        <v>37</v>
      </c>
      <c r="K28" s="211">
        <f t="shared" si="0"/>
        <v>0</v>
      </c>
      <c r="L28" s="211">
        <f t="shared" si="1"/>
        <v>1.6488311688311688E-3</v>
      </c>
      <c r="M28" s="212">
        <f t="shared" si="4"/>
        <v>1.6488311688311688E-3</v>
      </c>
      <c r="N28" s="212">
        <v>1.77E-2</v>
      </c>
      <c r="O28" s="211">
        <f t="shared" si="5"/>
        <v>1.9348831168831168E-2</v>
      </c>
      <c r="P28" s="211">
        <f t="shared" si="6"/>
        <v>8.5216060569449485</v>
      </c>
    </row>
    <row r="29" spans="1:16" ht="18" x14ac:dyDescent="0.25">
      <c r="A29" s="191" t="s">
        <v>38</v>
      </c>
      <c r="B29" s="191">
        <v>0</v>
      </c>
      <c r="C29" s="223">
        <v>2.1999999999999999E-2</v>
      </c>
      <c r="D29" s="223">
        <v>4.5999999999999999E-2</v>
      </c>
      <c r="E29" s="223">
        <f t="shared" si="2"/>
        <v>6.8000000000000005E-2</v>
      </c>
      <c r="F29" s="191">
        <v>6.69</v>
      </c>
      <c r="G29" s="210">
        <f t="shared" si="3"/>
        <v>1.0164424514200299</v>
      </c>
      <c r="H29" s="191">
        <v>1</v>
      </c>
      <c r="I29" s="191"/>
      <c r="J29" s="191" t="s">
        <v>38</v>
      </c>
      <c r="K29" s="211">
        <f t="shared" si="0"/>
        <v>2.8571428571428571E-5</v>
      </c>
      <c r="L29" s="211">
        <f t="shared" si="1"/>
        <v>2.748051948051948E-4</v>
      </c>
      <c r="M29" s="212">
        <f t="shared" si="4"/>
        <v>3.0337662337662338E-4</v>
      </c>
      <c r="N29" s="212">
        <v>2.0799999999999999E-2</v>
      </c>
      <c r="O29" s="211">
        <f t="shared" si="5"/>
        <v>2.1103376623376621E-2</v>
      </c>
      <c r="P29" s="211">
        <f t="shared" si="6"/>
        <v>1.4375738479716424</v>
      </c>
    </row>
    <row r="30" spans="1:16" ht="18" x14ac:dyDescent="0.25">
      <c r="A30" s="191" t="s">
        <v>39</v>
      </c>
      <c r="B30" s="191">
        <v>0</v>
      </c>
      <c r="C30" s="223">
        <v>8.9999999999999993E-3</v>
      </c>
      <c r="D30" s="223">
        <v>8.9999999999999993E-3</v>
      </c>
      <c r="E30" s="223">
        <f t="shared" si="2"/>
        <v>1.7999999999999999E-2</v>
      </c>
      <c r="F30" s="191">
        <v>5.87</v>
      </c>
      <c r="G30" s="210">
        <f t="shared" si="3"/>
        <v>0.3066439522998296</v>
      </c>
      <c r="H30" s="191">
        <v>1</v>
      </c>
      <c r="I30" s="191"/>
      <c r="J30" s="191" t="s">
        <v>39</v>
      </c>
      <c r="K30" s="211">
        <f t="shared" si="0"/>
        <v>1.1688311688311688E-5</v>
      </c>
      <c r="L30" s="211">
        <f t="shared" si="1"/>
        <v>5.376623376623376E-5</v>
      </c>
      <c r="M30" s="212">
        <f t="shared" si="4"/>
        <v>6.545454545454545E-5</v>
      </c>
      <c r="N30" s="212">
        <v>2.2200000000000001E-2</v>
      </c>
      <c r="O30" s="211">
        <f t="shared" si="5"/>
        <v>2.2265454545454547E-2</v>
      </c>
      <c r="P30" s="211">
        <f t="shared" si="6"/>
        <v>0.29397354238118567</v>
      </c>
    </row>
    <row r="31" spans="1:16" ht="18" x14ac:dyDescent="0.25">
      <c r="A31" s="191" t="s">
        <v>40</v>
      </c>
      <c r="B31" s="191">
        <v>0</v>
      </c>
      <c r="C31" s="223">
        <v>1.2999999999999999E-2</v>
      </c>
      <c r="D31" s="223">
        <v>0</v>
      </c>
      <c r="E31" s="223">
        <f t="shared" si="2"/>
        <v>1.2999999999999999E-2</v>
      </c>
      <c r="F31" s="191">
        <v>6.6</v>
      </c>
      <c r="G31" s="210">
        <f t="shared" si="3"/>
        <v>0.19696969696969699</v>
      </c>
      <c r="H31" s="191">
        <v>1</v>
      </c>
      <c r="I31" s="191"/>
      <c r="J31" s="191" t="s">
        <v>40</v>
      </c>
      <c r="K31" s="211">
        <f t="shared" si="0"/>
        <v>1.6883116883116881E-5</v>
      </c>
      <c r="L31" s="211">
        <f t="shared" si="1"/>
        <v>0</v>
      </c>
      <c r="M31" s="212">
        <f t="shared" si="4"/>
        <v>1.6883116883116881E-5</v>
      </c>
      <c r="N31" s="212">
        <v>2.6599999999999999E-2</v>
      </c>
      <c r="O31" s="211">
        <f t="shared" si="5"/>
        <v>2.6616883116883115E-2</v>
      </c>
      <c r="P31" s="211">
        <f t="shared" si="6"/>
        <v>6.3430104903635029E-2</v>
      </c>
    </row>
    <row r="32" spans="1:16" ht="18" x14ac:dyDescent="0.25">
      <c r="A32" s="191" t="s">
        <v>41</v>
      </c>
      <c r="B32" s="191">
        <v>0</v>
      </c>
      <c r="C32" s="223">
        <v>8.0000000000000002E-3</v>
      </c>
      <c r="D32" s="223">
        <v>0.42599999999999999</v>
      </c>
      <c r="E32" s="223">
        <f t="shared" si="2"/>
        <v>0.434</v>
      </c>
      <c r="F32" s="191">
        <v>12.21</v>
      </c>
      <c r="G32" s="210">
        <f t="shared" si="3"/>
        <v>3.5544635544635539</v>
      </c>
      <c r="H32" s="191">
        <v>1</v>
      </c>
      <c r="I32" s="191"/>
      <c r="J32" s="191" t="s">
        <v>41</v>
      </c>
      <c r="K32" s="211">
        <f t="shared" si="0"/>
        <v>1.0389610389610389E-5</v>
      </c>
      <c r="L32" s="211">
        <f t="shared" si="1"/>
        <v>2.5449350649350646E-3</v>
      </c>
      <c r="M32" s="212">
        <f t="shared" si="4"/>
        <v>2.555324675324675E-3</v>
      </c>
      <c r="N32" s="212">
        <v>4.19E-2</v>
      </c>
      <c r="O32" s="211">
        <f t="shared" si="5"/>
        <v>4.4455324675324676E-2</v>
      </c>
      <c r="P32" s="211">
        <f t="shared" si="6"/>
        <v>5.7480733612615609</v>
      </c>
    </row>
    <row r="33" spans="1:16" ht="18" x14ac:dyDescent="0.25">
      <c r="A33" s="191" t="s">
        <v>42</v>
      </c>
      <c r="B33" s="191">
        <v>0</v>
      </c>
      <c r="C33" s="223">
        <v>0.17</v>
      </c>
      <c r="D33" s="223">
        <v>5.0000000000000001E-3</v>
      </c>
      <c r="E33" s="223">
        <f t="shared" si="2"/>
        <v>0.17500000000000002</v>
      </c>
      <c r="F33" s="191">
        <v>11.1</v>
      </c>
      <c r="G33" s="210">
        <f t="shared" si="3"/>
        <v>1.5765765765765767</v>
      </c>
      <c r="H33" s="191">
        <v>1</v>
      </c>
      <c r="I33" s="191"/>
      <c r="J33" s="191" t="s">
        <v>42</v>
      </c>
      <c r="K33" s="211">
        <f t="shared" si="0"/>
        <v>2.207792207792208E-4</v>
      </c>
      <c r="L33" s="211">
        <f t="shared" si="1"/>
        <v>2.9870129870129869E-5</v>
      </c>
      <c r="M33" s="212">
        <f t="shared" si="4"/>
        <v>2.5064935064935068E-4</v>
      </c>
      <c r="N33" s="212">
        <v>4.3900000000000002E-2</v>
      </c>
      <c r="O33" s="211">
        <f t="shared" si="5"/>
        <v>4.415064935064935E-2</v>
      </c>
      <c r="P33" s="211">
        <f t="shared" si="6"/>
        <v>0.56771384868808106</v>
      </c>
    </row>
    <row r="34" spans="1:16" ht="18" x14ac:dyDescent="0.25">
      <c r="A34" s="191" t="s">
        <v>43</v>
      </c>
      <c r="B34" s="191">
        <v>0</v>
      </c>
      <c r="C34" s="223">
        <v>0</v>
      </c>
      <c r="D34" s="223">
        <v>0.108</v>
      </c>
      <c r="E34" s="223">
        <f t="shared" si="2"/>
        <v>0.108</v>
      </c>
      <c r="F34" s="191">
        <v>8.59</v>
      </c>
      <c r="G34" s="210">
        <f t="shared" si="3"/>
        <v>1.2572759022118745</v>
      </c>
      <c r="H34" s="191">
        <v>1</v>
      </c>
      <c r="I34" s="191"/>
      <c r="J34" s="191" t="s">
        <v>43</v>
      </c>
      <c r="K34" s="211">
        <f t="shared" si="0"/>
        <v>0</v>
      </c>
      <c r="L34" s="211">
        <f t="shared" si="1"/>
        <v>6.4519480519480512E-4</v>
      </c>
      <c r="M34" s="212">
        <f t="shared" si="4"/>
        <v>6.4519480519480512E-4</v>
      </c>
      <c r="N34" s="212">
        <v>3.5400000000000001E-2</v>
      </c>
      <c r="O34" s="211">
        <f t="shared" si="5"/>
        <v>3.6045194805194809E-2</v>
      </c>
      <c r="P34" s="211">
        <f t="shared" si="6"/>
        <v>1.7899606554541914</v>
      </c>
    </row>
    <row r="35" spans="1:16" ht="18" x14ac:dyDescent="0.25">
      <c r="A35" s="191" t="s">
        <v>44</v>
      </c>
      <c r="B35" s="191">
        <v>0</v>
      </c>
      <c r="C35" s="223">
        <v>2.4E-2</v>
      </c>
      <c r="D35" s="223">
        <v>0.13300000000000001</v>
      </c>
      <c r="E35" s="223">
        <f t="shared" si="2"/>
        <v>0.157</v>
      </c>
      <c r="F35" s="191">
        <v>9</v>
      </c>
      <c r="G35" s="210">
        <f t="shared" si="3"/>
        <v>1.7444444444444445</v>
      </c>
      <c r="H35" s="191">
        <v>1</v>
      </c>
      <c r="I35" s="191"/>
      <c r="J35" s="191" t="s">
        <v>44</v>
      </c>
      <c r="K35" s="211">
        <f t="shared" si="0"/>
        <v>3.1168831168831166E-5</v>
      </c>
      <c r="L35" s="211">
        <f t="shared" si="1"/>
        <v>7.9454545454545457E-4</v>
      </c>
      <c r="M35" s="212">
        <f t="shared" si="4"/>
        <v>8.2571428571428574E-4</v>
      </c>
      <c r="N35" s="212">
        <v>2.87E-2</v>
      </c>
      <c r="O35" s="211">
        <f t="shared" si="5"/>
        <v>2.9525714285714287E-2</v>
      </c>
      <c r="P35" s="211">
        <f t="shared" si="6"/>
        <v>2.7965937681439907</v>
      </c>
    </row>
    <row r="36" spans="1:16" ht="18" x14ac:dyDescent="0.25">
      <c r="A36" s="191" t="s">
        <v>45</v>
      </c>
      <c r="B36" s="191">
        <v>0</v>
      </c>
      <c r="C36" s="223">
        <v>0</v>
      </c>
      <c r="D36" s="223">
        <v>0.14499999999999999</v>
      </c>
      <c r="E36" s="223">
        <f t="shared" si="2"/>
        <v>0.14499999999999999</v>
      </c>
      <c r="F36" s="191">
        <v>9.32</v>
      </c>
      <c r="G36" s="210">
        <f t="shared" si="3"/>
        <v>1.5557939914163088</v>
      </c>
      <c r="H36" s="191">
        <v>1</v>
      </c>
      <c r="I36" s="191"/>
      <c r="J36" s="191" t="s">
        <v>45</v>
      </c>
      <c r="K36" s="211">
        <f t="shared" si="0"/>
        <v>0</v>
      </c>
      <c r="L36" s="211">
        <f t="shared" si="1"/>
        <v>8.6623376623376611E-4</v>
      </c>
      <c r="M36" s="212">
        <f t="shared" si="4"/>
        <v>8.6623376623376611E-4</v>
      </c>
      <c r="N36" s="212">
        <v>3.4700000000000002E-2</v>
      </c>
      <c r="O36" s="211">
        <f t="shared" si="5"/>
        <v>3.5566233766233767E-2</v>
      </c>
      <c r="P36" s="211">
        <f t="shared" si="6"/>
        <v>2.4355510114657122</v>
      </c>
    </row>
    <row r="37" spans="1:16" ht="18" x14ac:dyDescent="0.25">
      <c r="A37" s="191" t="s">
        <v>46</v>
      </c>
      <c r="B37" s="191">
        <v>0</v>
      </c>
      <c r="C37" s="223">
        <v>7.4999999999999997E-2</v>
      </c>
      <c r="D37" s="223">
        <v>0.14699999999999999</v>
      </c>
      <c r="E37" s="223">
        <f t="shared" si="2"/>
        <v>0.22199999999999998</v>
      </c>
      <c r="F37" s="191">
        <v>7.7</v>
      </c>
      <c r="G37" s="210">
        <f t="shared" si="3"/>
        <v>2.8831168831168825</v>
      </c>
      <c r="H37" s="191">
        <v>1</v>
      </c>
      <c r="I37" s="191"/>
      <c r="J37" s="191" t="s">
        <v>46</v>
      </c>
      <c r="K37" s="211">
        <f t="shared" si="0"/>
        <v>9.7402597402597389E-5</v>
      </c>
      <c r="L37" s="211">
        <f t="shared" si="1"/>
        <v>8.781818181818181E-4</v>
      </c>
      <c r="M37" s="212">
        <f t="shared" si="4"/>
        <v>9.7558441558441545E-4</v>
      </c>
      <c r="N37" s="212">
        <v>3.1399999999999997E-2</v>
      </c>
      <c r="O37" s="211">
        <f t="shared" si="5"/>
        <v>3.2375584415584413E-2</v>
      </c>
      <c r="P37" s="211">
        <f t="shared" si="6"/>
        <v>3.0133337612117512</v>
      </c>
    </row>
    <row r="38" spans="1:16" ht="18" x14ac:dyDescent="0.25">
      <c r="A38" s="191" t="s">
        <v>47</v>
      </c>
      <c r="B38" s="191">
        <v>0</v>
      </c>
      <c r="C38" s="223">
        <v>0.06</v>
      </c>
      <c r="D38" s="223">
        <v>0.19700000000000001</v>
      </c>
      <c r="E38" s="223">
        <f t="shared" si="2"/>
        <v>0.25700000000000001</v>
      </c>
      <c r="F38" s="191">
        <v>9.41</v>
      </c>
      <c r="G38" s="210">
        <f t="shared" si="3"/>
        <v>2.7311370882040382</v>
      </c>
      <c r="H38" s="191">
        <v>1</v>
      </c>
      <c r="I38" s="216"/>
      <c r="J38" s="191" t="s">
        <v>47</v>
      </c>
      <c r="K38" s="211">
        <f t="shared" si="0"/>
        <v>7.7922077922077919E-5</v>
      </c>
      <c r="L38" s="211">
        <f t="shared" si="1"/>
        <v>1.1768831168831168E-3</v>
      </c>
      <c r="M38" s="212">
        <f t="shared" si="4"/>
        <v>1.2548051948051947E-3</v>
      </c>
      <c r="N38" s="212">
        <v>4.0399999999999998E-2</v>
      </c>
      <c r="O38" s="211">
        <f t="shared" si="5"/>
        <v>4.1654805194805196E-2</v>
      </c>
      <c r="P38" s="211">
        <f t="shared" si="6"/>
        <v>3.0123900206396415</v>
      </c>
    </row>
    <row r="39" spans="1:16" ht="15.75" x14ac:dyDescent="0.25">
      <c r="A39" s="60"/>
      <c r="B39" s="60"/>
      <c r="C39" s="196"/>
      <c r="D39" s="220"/>
      <c r="E39" s="196"/>
      <c r="F39" s="60"/>
      <c r="G39" s="60"/>
    </row>
    <row r="40" spans="1:16" ht="15.75" x14ac:dyDescent="0.25">
      <c r="A40" s="54"/>
      <c r="B40" s="54"/>
      <c r="C40" s="197"/>
      <c r="D40" s="224"/>
      <c r="E40" s="197"/>
      <c r="F40" s="54"/>
      <c r="G40" s="54"/>
    </row>
    <row r="41" spans="1:16" ht="15.75" x14ac:dyDescent="0.25">
      <c r="A41" s="54"/>
      <c r="B41" s="54"/>
      <c r="C41" s="197"/>
      <c r="D41" s="224"/>
      <c r="E41" s="197"/>
      <c r="F41" s="54"/>
      <c r="G41" s="54"/>
    </row>
    <row r="42" spans="1:16" ht="15.75" x14ac:dyDescent="0.25">
      <c r="A42" s="54"/>
      <c r="B42" s="54"/>
      <c r="C42" s="197"/>
      <c r="D42" s="224"/>
      <c r="E42" s="197"/>
      <c r="F42" s="54"/>
      <c r="G42" s="54"/>
    </row>
    <row r="43" spans="1:16" ht="15.75" x14ac:dyDescent="0.25">
      <c r="A43" s="54"/>
      <c r="B43" s="54"/>
      <c r="C43" s="197"/>
      <c r="D43" s="224"/>
      <c r="E43" s="197"/>
      <c r="F43" s="54"/>
      <c r="G43" s="54"/>
    </row>
    <row r="44" spans="1:16" ht="15.75" x14ac:dyDescent="0.25">
      <c r="A44" s="60"/>
      <c r="B44" s="60"/>
      <c r="C44" s="196"/>
      <c r="D44" s="220"/>
      <c r="E44" s="196"/>
      <c r="F44" s="60"/>
      <c r="G44" s="60"/>
    </row>
    <row r="45" spans="1:16" ht="15.75" x14ac:dyDescent="0.25">
      <c r="A45" s="60" t="s">
        <v>54</v>
      </c>
      <c r="B45" s="60"/>
      <c r="C45" s="196"/>
      <c r="D45" s="220"/>
      <c r="E45" s="196"/>
      <c r="F45" s="60"/>
      <c r="G45" s="60"/>
    </row>
    <row r="46" spans="1:16" ht="15.75" x14ac:dyDescent="0.25">
      <c r="A46" s="60"/>
      <c r="B46" s="60"/>
      <c r="C46" s="196"/>
      <c r="D46" s="220"/>
      <c r="E46" s="196"/>
      <c r="F46" s="60"/>
      <c r="G46" s="60"/>
    </row>
    <row r="47" spans="1:16" ht="15.75" x14ac:dyDescent="0.25">
      <c r="A47" s="60"/>
      <c r="B47" s="60"/>
      <c r="C47" s="196"/>
      <c r="D47" s="220"/>
      <c r="F47" s="60"/>
      <c r="G47" s="60"/>
    </row>
    <row r="48" spans="1:16" ht="15.75" x14ac:dyDescent="0.25">
      <c r="A48" s="60" t="s">
        <v>138</v>
      </c>
      <c r="B48" s="60"/>
      <c r="C48" s="196"/>
      <c r="D48" s="220"/>
      <c r="E48" s="196"/>
      <c r="F48" s="60"/>
      <c r="G48" s="60"/>
    </row>
    <row r="49" spans="1:7" ht="15.75" x14ac:dyDescent="0.25">
      <c r="A49" s="30" t="s">
        <v>202</v>
      </c>
      <c r="B49" s="60"/>
      <c r="C49" s="196"/>
      <c r="D49" s="220"/>
      <c r="E49" s="196"/>
      <c r="F49" s="60"/>
      <c r="G49" s="60"/>
    </row>
    <row r="50" spans="1:7" ht="15.75" x14ac:dyDescent="0.25">
      <c r="A50" s="30" t="s">
        <v>308</v>
      </c>
      <c r="B50" s="54"/>
      <c r="C50" s="197"/>
      <c r="D50" s="224"/>
      <c r="E50" s="197"/>
      <c r="F50" s="54"/>
      <c r="G50" s="54"/>
    </row>
    <row r="51" spans="1:7" ht="15.75" x14ac:dyDescent="0.25">
      <c r="E51" s="196"/>
      <c r="F51" s="87"/>
      <c r="G51" s="60"/>
    </row>
    <row r="52" spans="1:7" ht="15.75" x14ac:dyDescent="0.25">
      <c r="E52" s="196"/>
      <c r="F52" s="116"/>
      <c r="G52" s="60"/>
    </row>
    <row r="53" spans="1:7" ht="15.75" x14ac:dyDescent="0.25">
      <c r="A53" s="98" t="s">
        <v>180</v>
      </c>
      <c r="B53" s="59" t="s">
        <v>63</v>
      </c>
      <c r="D53" s="220" t="s">
        <v>179</v>
      </c>
      <c r="E53" s="204" t="s">
        <v>137</v>
      </c>
      <c r="F53" s="116"/>
      <c r="G53" s="60"/>
    </row>
    <row r="54" spans="1:7" ht="15.75" x14ac:dyDescent="0.25">
      <c r="A54" s="60">
        <v>1</v>
      </c>
      <c r="B54" s="116">
        <v>4.2999999999999999E-4</v>
      </c>
      <c r="D54" s="220">
        <v>1</v>
      </c>
      <c r="E54" s="61">
        <v>1.8E-3</v>
      </c>
      <c r="F54" s="116"/>
    </row>
    <row r="55" spans="1:7" ht="15.75" x14ac:dyDescent="0.25">
      <c r="A55" s="60">
        <v>2</v>
      </c>
      <c r="B55" s="116">
        <v>7.2999999999999996E-4</v>
      </c>
      <c r="D55" s="220">
        <v>2</v>
      </c>
      <c r="E55" s="61">
        <v>3.0999999999999999E-3</v>
      </c>
      <c r="F55" s="116"/>
    </row>
    <row r="56" spans="1:7" ht="15.75" x14ac:dyDescent="0.25">
      <c r="A56" s="60">
        <v>3</v>
      </c>
      <c r="B56" s="116">
        <v>4.0000000000000002E-4</v>
      </c>
      <c r="D56" s="220">
        <v>3</v>
      </c>
      <c r="E56" s="61">
        <v>1.6000000000000001E-3</v>
      </c>
      <c r="F56" s="116"/>
    </row>
    <row r="57" spans="1:7" ht="15.75" x14ac:dyDescent="0.25">
      <c r="A57" s="60">
        <v>4</v>
      </c>
      <c r="B57" s="116">
        <v>1.2999999999999999E-3</v>
      </c>
      <c r="D57" s="220">
        <v>4</v>
      </c>
      <c r="E57" s="61">
        <v>5.4999999999999997E-3</v>
      </c>
      <c r="F57" s="116"/>
    </row>
    <row r="58" spans="1:7" ht="15.75" x14ac:dyDescent="0.25">
      <c r="A58" s="60">
        <v>5</v>
      </c>
      <c r="B58" s="116">
        <v>1E-3</v>
      </c>
      <c r="D58" s="220">
        <v>5</v>
      </c>
      <c r="E58" s="61">
        <v>4.1999999999999997E-3</v>
      </c>
      <c r="F58" s="116"/>
    </row>
    <row r="59" spans="1:7" ht="15.75" x14ac:dyDescent="0.25">
      <c r="A59" s="60">
        <v>6</v>
      </c>
      <c r="B59" s="116">
        <v>4.6999999999999999E-4</v>
      </c>
      <c r="D59" s="220">
        <v>6</v>
      </c>
      <c r="E59" s="61">
        <v>2E-3</v>
      </c>
      <c r="F59" s="116"/>
    </row>
    <row r="60" spans="1:7" ht="15.75" x14ac:dyDescent="0.25">
      <c r="A60" s="60">
        <v>7</v>
      </c>
      <c r="B60" s="116">
        <v>2.9999999999999997E-4</v>
      </c>
      <c r="D60" s="220">
        <v>7</v>
      </c>
      <c r="E60" s="61">
        <v>1.1999999999999999E-3</v>
      </c>
      <c r="F60" s="116"/>
    </row>
    <row r="61" spans="1:7" ht="15.75" x14ac:dyDescent="0.25">
      <c r="A61" s="60">
        <v>8</v>
      </c>
      <c r="B61" s="116">
        <v>4.0000000000000002E-4</v>
      </c>
      <c r="D61" s="220">
        <v>8</v>
      </c>
      <c r="E61" s="61">
        <v>1.5E-3</v>
      </c>
      <c r="F61" s="116"/>
    </row>
    <row r="62" spans="1:7" ht="15.75" x14ac:dyDescent="0.25">
      <c r="A62" s="60">
        <v>9</v>
      </c>
      <c r="B62" s="116">
        <v>4.0000000000000002E-4</v>
      </c>
      <c r="D62" s="220">
        <v>9</v>
      </c>
      <c r="E62" s="61">
        <v>1.9E-3</v>
      </c>
      <c r="F62" s="116"/>
    </row>
    <row r="63" spans="1:7" ht="15.75" x14ac:dyDescent="0.25">
      <c r="A63" s="60">
        <v>10</v>
      </c>
      <c r="B63" s="116">
        <v>2.8571999999999994E-4</v>
      </c>
      <c r="D63" s="220">
        <v>10</v>
      </c>
      <c r="E63" s="61">
        <v>1.1999999999999999E-3</v>
      </c>
      <c r="F63" s="116"/>
    </row>
    <row r="64" spans="1:7" ht="15.75" x14ac:dyDescent="0.25">
      <c r="A64" s="60">
        <v>11</v>
      </c>
      <c r="B64" s="116">
        <v>5.4763000000000001E-4</v>
      </c>
      <c r="D64" s="220">
        <v>11</v>
      </c>
      <c r="E64" s="61">
        <v>2.3E-3</v>
      </c>
      <c r="F64" s="116"/>
    </row>
    <row r="65" spans="1:6" ht="15.75" x14ac:dyDescent="0.25">
      <c r="A65" s="60">
        <v>12</v>
      </c>
      <c r="B65" s="116">
        <v>4.7619999999999997E-4</v>
      </c>
      <c r="D65" s="220">
        <v>12</v>
      </c>
      <c r="E65" s="61">
        <v>2E-3</v>
      </c>
      <c r="F65" s="116"/>
    </row>
    <row r="66" spans="1:6" ht="15.75" x14ac:dyDescent="0.25">
      <c r="A66" s="60">
        <v>13</v>
      </c>
      <c r="B66" s="116">
        <v>3.3333999999999995E-4</v>
      </c>
      <c r="D66" s="220">
        <v>13</v>
      </c>
      <c r="E66" s="61">
        <v>1.4E-3</v>
      </c>
      <c r="F66" s="116"/>
    </row>
    <row r="67" spans="1:6" ht="15.75" x14ac:dyDescent="0.25">
      <c r="A67" s="60">
        <v>14</v>
      </c>
      <c r="B67" s="116">
        <v>5.4763000000000001E-4</v>
      </c>
      <c r="D67" s="220">
        <v>14</v>
      </c>
      <c r="E67" s="61">
        <v>2.3E-3</v>
      </c>
      <c r="F67" s="116"/>
    </row>
    <row r="68" spans="1:6" ht="15.75" x14ac:dyDescent="0.25">
      <c r="A68" s="60">
        <v>15</v>
      </c>
      <c r="B68" s="116">
        <v>4.2857999999999991E-4</v>
      </c>
      <c r="D68" s="220">
        <v>15</v>
      </c>
      <c r="E68" s="61">
        <v>1.8E-3</v>
      </c>
      <c r="F68" s="116"/>
    </row>
    <row r="69" spans="1:6" ht="15.75" x14ac:dyDescent="0.25">
      <c r="A69" s="60">
        <v>16</v>
      </c>
      <c r="B69" s="116">
        <v>5.0000000000000001E-4</v>
      </c>
      <c r="D69" s="220">
        <v>16</v>
      </c>
      <c r="E69" s="61">
        <v>2E-3</v>
      </c>
      <c r="F69" s="116"/>
    </row>
    <row r="70" spans="1:6" ht="15.75" x14ac:dyDescent="0.25">
      <c r="A70" s="60">
        <v>17</v>
      </c>
      <c r="B70" s="116">
        <v>2.9999999999999997E-4</v>
      </c>
      <c r="D70" s="220">
        <v>17</v>
      </c>
      <c r="E70" s="61">
        <v>1.4E-3</v>
      </c>
      <c r="F70" s="116"/>
    </row>
    <row r="71" spans="1:6" ht="15.75" x14ac:dyDescent="0.25">
      <c r="A71" s="60">
        <v>18</v>
      </c>
      <c r="B71" s="116">
        <v>5.9999999999999995E-4</v>
      </c>
      <c r="D71" s="220">
        <v>18</v>
      </c>
      <c r="E71" s="61">
        <v>2.5000000000000001E-3</v>
      </c>
      <c r="F71" s="116"/>
    </row>
    <row r="72" spans="1:6" ht="15.75" x14ac:dyDescent="0.25">
      <c r="A72" s="60">
        <v>19</v>
      </c>
      <c r="B72" s="116">
        <v>2.9999999999999997E-4</v>
      </c>
      <c r="D72" s="220">
        <v>19</v>
      </c>
      <c r="E72" s="61">
        <v>1.1000000000000001E-3</v>
      </c>
      <c r="F72" s="116"/>
    </row>
    <row r="73" spans="1:6" ht="15.75" x14ac:dyDescent="0.25">
      <c r="A73" s="60">
        <v>20</v>
      </c>
      <c r="B73" s="116">
        <v>6.9999999999999999E-4</v>
      </c>
      <c r="D73" s="220">
        <v>20</v>
      </c>
      <c r="E73" s="61">
        <v>3.0000000000000001E-3</v>
      </c>
      <c r="F73" s="116"/>
    </row>
    <row r="74" spans="1:6" ht="15.75" x14ac:dyDescent="0.25">
      <c r="A74" s="60">
        <v>21</v>
      </c>
      <c r="B74" s="116">
        <v>5.9999999999999995E-4</v>
      </c>
      <c r="D74" s="220">
        <v>21</v>
      </c>
      <c r="E74" s="61">
        <v>2.7000000000000001E-3</v>
      </c>
      <c r="F74" s="116"/>
    </row>
    <row r="75" spans="1:6" ht="15.75" x14ac:dyDescent="0.25">
      <c r="A75" s="60">
        <v>22</v>
      </c>
      <c r="B75" s="116">
        <v>5.0000000000000001E-4</v>
      </c>
      <c r="D75" s="220">
        <v>22</v>
      </c>
      <c r="E75" s="61">
        <v>1.9E-3</v>
      </c>
      <c r="F75" s="116"/>
    </row>
    <row r="76" spans="1:6" ht="15.75" x14ac:dyDescent="0.25">
      <c r="A76" s="60">
        <v>23</v>
      </c>
      <c r="B76" s="116">
        <v>4.0000000000000002E-4</v>
      </c>
      <c r="D76" s="220">
        <v>23</v>
      </c>
      <c r="E76" s="61">
        <v>1.6000000000000001E-3</v>
      </c>
      <c r="F76" s="116"/>
    </row>
    <row r="77" spans="1:6" ht="15.75" x14ac:dyDescent="0.25">
      <c r="A77" s="60">
        <v>24</v>
      </c>
      <c r="B77" s="116">
        <v>1.1999999999999999E-3</v>
      </c>
      <c r="D77" s="220">
        <v>24</v>
      </c>
      <c r="E77" s="61">
        <v>4.8999999999999998E-3</v>
      </c>
      <c r="F77" s="116"/>
    </row>
    <row r="78" spans="1:6" ht="15.75" x14ac:dyDescent="0.25">
      <c r="A78" s="60">
        <v>25</v>
      </c>
      <c r="B78" s="116">
        <v>5.0000000000000001E-4</v>
      </c>
      <c r="D78" s="220">
        <v>25</v>
      </c>
      <c r="E78" s="61">
        <v>2E-3</v>
      </c>
      <c r="F78" s="116"/>
    </row>
    <row r="79" spans="1:6" ht="15.75" x14ac:dyDescent="0.25">
      <c r="A79" s="60">
        <v>26</v>
      </c>
      <c r="B79" s="116">
        <v>8.9999999999999998E-4</v>
      </c>
      <c r="D79" s="220">
        <v>26</v>
      </c>
      <c r="E79" s="61">
        <v>3.7000000000000002E-3</v>
      </c>
      <c r="F79" s="116"/>
    </row>
    <row r="80" spans="1:6" ht="15.75" x14ac:dyDescent="0.25">
      <c r="A80" s="60">
        <v>27</v>
      </c>
      <c r="B80" s="116">
        <v>5.9999999999999995E-4</v>
      </c>
      <c r="D80" s="220">
        <v>27</v>
      </c>
      <c r="E80" s="61">
        <v>2.5000000000000001E-3</v>
      </c>
      <c r="F80" s="116"/>
    </row>
    <row r="81" spans="1:10" ht="15.75" x14ac:dyDescent="0.25">
      <c r="A81" s="60">
        <v>28</v>
      </c>
      <c r="B81" s="116">
        <v>2.9999999999999997E-4</v>
      </c>
      <c r="D81" s="220">
        <v>28</v>
      </c>
      <c r="E81" s="61">
        <v>1.4E-3</v>
      </c>
      <c r="F81" s="116"/>
    </row>
    <row r="82" spans="1:10" ht="15.75" x14ac:dyDescent="0.25">
      <c r="A82" s="60">
        <v>29</v>
      </c>
      <c r="B82" s="116">
        <v>5.0000000000000001E-4</v>
      </c>
      <c r="D82" s="220">
        <v>29</v>
      </c>
      <c r="E82" s="61">
        <v>2E-3</v>
      </c>
      <c r="F82" s="60"/>
    </row>
    <row r="83" spans="1:10" ht="15.75" x14ac:dyDescent="0.25">
      <c r="A83" s="60">
        <v>30</v>
      </c>
      <c r="B83" s="116">
        <v>4.0000000000000002E-4</v>
      </c>
      <c r="D83" s="220">
        <v>30</v>
      </c>
      <c r="E83" s="61">
        <v>1.8E-3</v>
      </c>
      <c r="F83" s="60"/>
    </row>
    <row r="84" spans="1:10" ht="15.75" x14ac:dyDescent="0.25">
      <c r="A84" s="152" t="s">
        <v>57</v>
      </c>
      <c r="B84" s="64">
        <f>AVERAGE(B54:B83)</f>
        <v>5.4496999999999998E-4</v>
      </c>
      <c r="D84" s="225" t="s">
        <v>57</v>
      </c>
      <c r="E84" s="64">
        <f>AVERAGE(E54:E83)</f>
        <v>2.2766666666666669E-3</v>
      </c>
      <c r="F84" s="60"/>
    </row>
    <row r="85" spans="1:10" ht="15.75" x14ac:dyDescent="0.25">
      <c r="A85" s="152" t="s">
        <v>58</v>
      </c>
      <c r="B85" s="65">
        <f>STDEV(B54:B83)</f>
        <v>2.5609312269105381E-4</v>
      </c>
      <c r="D85" s="220" t="s">
        <v>58</v>
      </c>
      <c r="E85" s="65">
        <f>STDEV(E54:E83)</f>
        <v>1.0724394793094896E-3</v>
      </c>
      <c r="F85" s="60"/>
    </row>
    <row r="86" spans="1:10" ht="15.75" x14ac:dyDescent="0.25">
      <c r="A86" s="69"/>
      <c r="B86" s="65"/>
      <c r="D86" s="220"/>
      <c r="E86" s="194"/>
      <c r="F86" s="60"/>
    </row>
    <row r="87" spans="1:10" ht="15.75" x14ac:dyDescent="0.25">
      <c r="A87" s="60"/>
      <c r="B87" s="59"/>
      <c r="C87" s="194"/>
      <c r="D87" s="220"/>
      <c r="E87" s="197"/>
      <c r="F87" s="54"/>
      <c r="G87" s="54"/>
      <c r="H87" s="2"/>
      <c r="I87" s="2"/>
      <c r="J87" s="2"/>
    </row>
    <row r="88" spans="1:10" ht="15.75" x14ac:dyDescent="0.25">
      <c r="A88" s="54"/>
      <c r="B88" s="54"/>
      <c r="C88" s="197"/>
      <c r="D88" s="224"/>
      <c r="E88" s="197"/>
      <c r="F88" s="54"/>
      <c r="G88" s="54"/>
      <c r="H88" s="2"/>
      <c r="I88" s="2"/>
      <c r="J88" s="2"/>
    </row>
    <row r="89" spans="1:10" ht="15.75" x14ac:dyDescent="0.25">
      <c r="A89" s="54"/>
      <c r="B89" s="66"/>
      <c r="C89" s="196"/>
      <c r="D89" s="220"/>
      <c r="E89" s="196"/>
      <c r="F89" s="60"/>
      <c r="G89" s="60"/>
      <c r="H89" s="2"/>
      <c r="I89" s="2"/>
      <c r="J89" s="2"/>
    </row>
    <row r="90" spans="1:10" ht="15.75" x14ac:dyDescent="0.25">
      <c r="A90" s="54"/>
      <c r="B90" s="54"/>
      <c r="C90" s="197"/>
      <c r="D90" s="224"/>
      <c r="E90" s="197"/>
      <c r="F90" s="54"/>
      <c r="G90" s="54"/>
    </row>
    <row r="91" spans="1:10" ht="15.75" x14ac:dyDescent="0.25">
      <c r="A91" s="54"/>
      <c r="B91" s="54"/>
      <c r="C91" s="197"/>
      <c r="D91" s="224"/>
      <c r="E91" s="197"/>
      <c r="F91" s="54"/>
      <c r="G91" s="54"/>
    </row>
    <row r="92" spans="1:10" ht="15.75" x14ac:dyDescent="0.25">
      <c r="A92" s="54"/>
      <c r="B92" s="54"/>
      <c r="C92" s="197"/>
      <c r="D92" s="224"/>
      <c r="E92" s="197"/>
      <c r="F92" s="54"/>
      <c r="G92" s="54"/>
    </row>
    <row r="96" spans="1:10" ht="15.75" x14ac:dyDescent="0.25">
      <c r="A96" s="54" t="s">
        <v>5</v>
      </c>
      <c r="B96" s="55"/>
      <c r="C96" s="197"/>
      <c r="D96" s="224"/>
      <c r="E96" s="197"/>
      <c r="F96" s="54"/>
      <c r="G96" s="54"/>
    </row>
    <row r="97" spans="1:16" ht="15.75" x14ac:dyDescent="0.25">
      <c r="A97" s="54" t="s">
        <v>64</v>
      </c>
      <c r="B97" s="54"/>
      <c r="C97" s="197"/>
      <c r="D97" s="224"/>
      <c r="E97" s="197"/>
      <c r="F97" s="54"/>
      <c r="G97" s="54"/>
    </row>
    <row r="98" spans="1:16" ht="15.75" x14ac:dyDescent="0.25">
      <c r="A98" s="67" t="s">
        <v>225</v>
      </c>
      <c r="B98" s="56"/>
      <c r="C98" s="197"/>
      <c r="D98" s="224"/>
      <c r="E98" s="197"/>
      <c r="F98" s="54"/>
      <c r="G98" s="54"/>
    </row>
    <row r="99" spans="1:16" ht="15.75" x14ac:dyDescent="0.25">
      <c r="A99" s="54" t="s">
        <v>130</v>
      </c>
      <c r="B99" s="55"/>
      <c r="C99" s="197"/>
      <c r="D99" s="224"/>
      <c r="E99" s="197"/>
      <c r="F99" s="54"/>
      <c r="G99" s="54"/>
    </row>
    <row r="100" spans="1:16" ht="15.75" x14ac:dyDescent="0.25">
      <c r="B100" s="55"/>
      <c r="C100" s="197"/>
      <c r="D100" s="224"/>
      <c r="E100" s="197" t="s">
        <v>178</v>
      </c>
      <c r="F100" s="54"/>
      <c r="G100" s="54"/>
    </row>
    <row r="101" spans="1:16" ht="15.75" x14ac:dyDescent="0.25">
      <c r="A101" s="54"/>
      <c r="B101" s="54"/>
      <c r="C101" s="197"/>
      <c r="D101" s="224"/>
      <c r="E101" s="197"/>
      <c r="F101" s="54"/>
      <c r="G101" s="54"/>
    </row>
    <row r="102" spans="1:16" ht="15.75" x14ac:dyDescent="0.25">
      <c r="A102" s="54"/>
      <c r="B102" s="54"/>
      <c r="C102" s="197"/>
      <c r="D102" s="224"/>
      <c r="E102" s="197" t="s">
        <v>134</v>
      </c>
      <c r="F102" s="54"/>
      <c r="G102" s="54"/>
      <c r="J102" s="54" t="s">
        <v>133</v>
      </c>
    </row>
    <row r="103" spans="1:16" ht="15.75" x14ac:dyDescent="0.25">
      <c r="A103" s="162"/>
      <c r="B103" s="73"/>
      <c r="C103" s="259"/>
      <c r="D103" s="260"/>
      <c r="E103" s="197"/>
      <c r="F103" s="54"/>
      <c r="G103" s="54"/>
      <c r="H103" s="54"/>
      <c r="I103" s="54"/>
      <c r="J103" s="54"/>
      <c r="K103" s="54"/>
      <c r="L103" s="54"/>
      <c r="M103" s="54"/>
      <c r="N103" s="54"/>
      <c r="O103" s="54"/>
      <c r="P103" s="54"/>
    </row>
    <row r="104" spans="1:16" ht="15.75" x14ac:dyDescent="0.25">
      <c r="A104" s="162" t="s">
        <v>12</v>
      </c>
      <c r="B104" s="162" t="s">
        <v>188</v>
      </c>
      <c r="C104" s="203" t="s">
        <v>17</v>
      </c>
      <c r="D104" s="193" t="s">
        <v>49</v>
      </c>
      <c r="E104" s="203" t="s">
        <v>15</v>
      </c>
      <c r="F104" s="56" t="s">
        <v>50</v>
      </c>
      <c r="G104" s="158" t="s">
        <v>51</v>
      </c>
      <c r="H104" s="158" t="s">
        <v>195</v>
      </c>
      <c r="I104" s="158"/>
      <c r="J104" s="158" t="s">
        <v>12</v>
      </c>
      <c r="K104" s="159" t="s">
        <v>17</v>
      </c>
      <c r="L104" s="58" t="s">
        <v>49</v>
      </c>
      <c r="M104" s="188" t="s">
        <v>15</v>
      </c>
      <c r="N104" s="188" t="s">
        <v>173</v>
      </c>
      <c r="O104" s="188" t="s">
        <v>204</v>
      </c>
      <c r="P104" s="217" t="s">
        <v>191</v>
      </c>
    </row>
    <row r="105" spans="1:16" ht="15.75" x14ac:dyDescent="0.25">
      <c r="A105" s="162" t="s">
        <v>18</v>
      </c>
      <c r="B105" s="162">
        <v>0</v>
      </c>
      <c r="C105" s="193">
        <v>0.14699999999999999</v>
      </c>
      <c r="D105" s="193">
        <v>1.246</v>
      </c>
      <c r="E105" s="193">
        <f>+C105+D105</f>
        <v>1.393</v>
      </c>
      <c r="F105" s="162">
        <v>11.6</v>
      </c>
      <c r="G105" s="71">
        <f>+(E105*100)/F105</f>
        <v>12.008620689655174</v>
      </c>
      <c r="H105" s="162">
        <v>1</v>
      </c>
      <c r="I105" s="54"/>
      <c r="J105" s="163" t="s">
        <v>18</v>
      </c>
      <c r="K105" s="115">
        <f t="shared" ref="K105:K134" si="7">+C105*0.0005/0.385</f>
        <v>1.9090909090909089E-4</v>
      </c>
      <c r="L105" s="115">
        <f t="shared" ref="L105:L134" si="8">+D105*0.0019/0.385</f>
        <v>6.1490909090909087E-3</v>
      </c>
      <c r="M105" s="58">
        <f>+K105+L105</f>
        <v>6.3399999999999993E-3</v>
      </c>
      <c r="N105" s="58">
        <v>7.1499999999999994E-2</v>
      </c>
      <c r="O105" s="115">
        <f>+N105+M105</f>
        <v>7.7839999999999993E-2</v>
      </c>
      <c r="P105" s="115">
        <f>(M105*100)/O105</f>
        <v>8.1449126413155177</v>
      </c>
    </row>
    <row r="106" spans="1:16" ht="15.75" x14ac:dyDescent="0.25">
      <c r="A106" s="162" t="s">
        <v>19</v>
      </c>
      <c r="B106" s="162">
        <v>0</v>
      </c>
      <c r="C106" s="193">
        <v>0</v>
      </c>
      <c r="D106" s="193">
        <v>0.32500000000000001</v>
      </c>
      <c r="E106" s="193">
        <f t="shared" ref="E106:E134" si="9">+C106+D106</f>
        <v>0.32500000000000001</v>
      </c>
      <c r="F106" s="162">
        <v>11.71</v>
      </c>
      <c r="G106" s="71">
        <f t="shared" ref="G106:G134" si="10">+(E106*100)/F106</f>
        <v>2.7754056362083688</v>
      </c>
      <c r="H106" s="162">
        <v>1</v>
      </c>
      <c r="I106" s="54"/>
      <c r="J106" s="162" t="s">
        <v>19</v>
      </c>
      <c r="K106" s="115">
        <f t="shared" si="7"/>
        <v>0</v>
      </c>
      <c r="L106" s="115">
        <f t="shared" si="8"/>
        <v>1.6038961038961038E-3</v>
      </c>
      <c r="M106" s="58">
        <f t="shared" ref="M106:M134" si="11">+K106+L106</f>
        <v>1.6038961038961038E-3</v>
      </c>
      <c r="N106" s="58">
        <v>6.4399999999999999E-2</v>
      </c>
      <c r="O106" s="115">
        <f t="shared" ref="O106:O134" si="12">+N106+M106</f>
        <v>6.6003896103896106E-2</v>
      </c>
      <c r="P106" s="115">
        <f t="shared" ref="P106:P134" si="13">(M106*100)/O106</f>
        <v>2.4300021643743972</v>
      </c>
    </row>
    <row r="107" spans="1:16" ht="15.75" x14ac:dyDescent="0.25">
      <c r="A107" s="162" t="s">
        <v>20</v>
      </c>
      <c r="B107" s="162">
        <v>0</v>
      </c>
      <c r="C107" s="193">
        <v>0</v>
      </c>
      <c r="D107" s="193">
        <v>0.48</v>
      </c>
      <c r="E107" s="193">
        <f t="shared" si="9"/>
        <v>0.48</v>
      </c>
      <c r="F107" s="162">
        <v>6.67</v>
      </c>
      <c r="G107" s="71">
        <f t="shared" si="10"/>
        <v>7.1964017991004496</v>
      </c>
      <c r="H107" s="162">
        <v>1</v>
      </c>
      <c r="I107" s="54"/>
      <c r="J107" s="163" t="s">
        <v>20</v>
      </c>
      <c r="K107" s="115">
        <f t="shared" si="7"/>
        <v>0</v>
      </c>
      <c r="L107" s="115">
        <f t="shared" si="8"/>
        <v>2.3688311688311687E-3</v>
      </c>
      <c r="M107" s="58">
        <f t="shared" si="11"/>
        <v>2.3688311688311687E-3</v>
      </c>
      <c r="N107" s="58">
        <v>4.5900000000000003E-2</v>
      </c>
      <c r="O107" s="115">
        <f t="shared" si="12"/>
        <v>4.8268831168831169E-2</v>
      </c>
      <c r="P107" s="115">
        <f t="shared" si="13"/>
        <v>4.9075793042214864</v>
      </c>
    </row>
    <row r="108" spans="1:16" ht="15.75" x14ac:dyDescent="0.25">
      <c r="A108" s="162" t="s">
        <v>21</v>
      </c>
      <c r="B108" s="162">
        <v>0</v>
      </c>
      <c r="C108" s="193">
        <v>0.11899999999999999</v>
      </c>
      <c r="D108" s="193">
        <v>1.02</v>
      </c>
      <c r="E108" s="193">
        <f t="shared" si="9"/>
        <v>1.139</v>
      </c>
      <c r="F108" s="162">
        <v>9.2899999999999991</v>
      </c>
      <c r="G108" s="71">
        <f t="shared" si="10"/>
        <v>12.260495156081809</v>
      </c>
      <c r="H108" s="162">
        <v>1</v>
      </c>
      <c r="I108" s="54"/>
      <c r="J108" s="162" t="s">
        <v>21</v>
      </c>
      <c r="K108" s="115">
        <f t="shared" si="7"/>
        <v>1.5454545454545454E-4</v>
      </c>
      <c r="L108" s="115">
        <f t="shared" si="8"/>
        <v>5.0337662337662341E-3</v>
      </c>
      <c r="M108" s="58">
        <f t="shared" si="11"/>
        <v>5.188311688311689E-3</v>
      </c>
      <c r="N108" s="58">
        <v>3.3399999999999999E-2</v>
      </c>
      <c r="O108" s="115">
        <f t="shared" si="12"/>
        <v>3.8588311688311686E-2</v>
      </c>
      <c r="P108" s="115">
        <f t="shared" si="13"/>
        <v>13.445293305960355</v>
      </c>
    </row>
    <row r="109" spans="1:16" ht="15.75" x14ac:dyDescent="0.25">
      <c r="A109" s="162" t="s">
        <v>22</v>
      </c>
      <c r="B109" s="162">
        <v>0</v>
      </c>
      <c r="C109" s="193">
        <v>0.85</v>
      </c>
      <c r="D109" s="193">
        <v>1.19</v>
      </c>
      <c r="E109" s="193">
        <f t="shared" si="9"/>
        <v>2.04</v>
      </c>
      <c r="F109" s="162">
        <v>12.9</v>
      </c>
      <c r="G109" s="71">
        <f t="shared" si="10"/>
        <v>15.813953488372093</v>
      </c>
      <c r="H109" s="162">
        <v>1</v>
      </c>
      <c r="I109" s="54"/>
      <c r="J109" s="163" t="s">
        <v>22</v>
      </c>
      <c r="K109" s="115">
        <f t="shared" si="7"/>
        <v>1.1038961038961038E-3</v>
      </c>
      <c r="L109" s="115">
        <f t="shared" si="8"/>
        <v>5.8727272727272725E-3</v>
      </c>
      <c r="M109" s="58">
        <f t="shared" si="11"/>
        <v>6.9766233766233761E-3</v>
      </c>
      <c r="N109" s="58">
        <v>4.1399999999999999E-2</v>
      </c>
      <c r="O109" s="115">
        <f t="shared" si="12"/>
        <v>4.8376623376623379E-2</v>
      </c>
      <c r="P109" s="115">
        <f t="shared" si="13"/>
        <v>14.421476510067114</v>
      </c>
    </row>
    <row r="110" spans="1:16" ht="15.75" x14ac:dyDescent="0.25">
      <c r="A110" s="162" t="s">
        <v>23</v>
      </c>
      <c r="B110" s="162">
        <v>0</v>
      </c>
      <c r="C110" s="193">
        <v>7.5999999999999998E-2</v>
      </c>
      <c r="D110" s="193">
        <v>0.20100000000000001</v>
      </c>
      <c r="E110" s="193">
        <f t="shared" si="9"/>
        <v>0.27700000000000002</v>
      </c>
      <c r="F110" s="162">
        <v>11.63</v>
      </c>
      <c r="G110" s="71">
        <f t="shared" si="10"/>
        <v>2.3817712811693896</v>
      </c>
      <c r="H110" s="162">
        <v>1</v>
      </c>
      <c r="I110" s="54"/>
      <c r="J110" s="162" t="s">
        <v>23</v>
      </c>
      <c r="K110" s="115">
        <f t="shared" si="7"/>
        <v>9.870129870129871E-5</v>
      </c>
      <c r="L110" s="115">
        <f t="shared" si="8"/>
        <v>9.9194805194805185E-4</v>
      </c>
      <c r="M110" s="58">
        <f t="shared" si="11"/>
        <v>1.0906493506493507E-3</v>
      </c>
      <c r="N110" s="58">
        <v>6.3600000000000004E-2</v>
      </c>
      <c r="O110" s="115">
        <f t="shared" si="12"/>
        <v>6.469064935064936E-2</v>
      </c>
      <c r="P110" s="115">
        <f t="shared" si="13"/>
        <v>1.6859459003689885</v>
      </c>
    </row>
    <row r="111" spans="1:16" ht="15.75" x14ac:dyDescent="0.25">
      <c r="A111" s="162" t="s">
        <v>24</v>
      </c>
      <c r="B111" s="162">
        <v>0</v>
      </c>
      <c r="C111" s="193">
        <v>9.5000000000000001E-2</v>
      </c>
      <c r="D111" s="193">
        <v>0.49</v>
      </c>
      <c r="E111" s="193">
        <f t="shared" si="9"/>
        <v>0.58499999999999996</v>
      </c>
      <c r="F111" s="162">
        <v>10.57</v>
      </c>
      <c r="G111" s="71">
        <f t="shared" si="10"/>
        <v>5.5345316934720907</v>
      </c>
      <c r="H111" s="162">
        <v>1</v>
      </c>
      <c r="I111" s="54"/>
      <c r="J111" s="163" t="s">
        <v>24</v>
      </c>
      <c r="K111" s="115">
        <f t="shared" si="7"/>
        <v>1.2337662337662337E-4</v>
      </c>
      <c r="L111" s="115">
        <f t="shared" si="8"/>
        <v>2.418181818181818E-3</v>
      </c>
      <c r="M111" s="58">
        <f t="shared" si="11"/>
        <v>2.5415584415584415E-3</v>
      </c>
      <c r="N111" s="58">
        <v>6.1899999999999997E-2</v>
      </c>
      <c r="O111" s="115">
        <f t="shared" si="12"/>
        <v>6.4441558441558439E-2</v>
      </c>
      <c r="P111" s="115">
        <f t="shared" si="13"/>
        <v>3.9439742039500199</v>
      </c>
    </row>
    <row r="112" spans="1:16" ht="15.75" x14ac:dyDescent="0.25">
      <c r="A112" s="162" t="s">
        <v>25</v>
      </c>
      <c r="B112" s="162">
        <v>0</v>
      </c>
      <c r="C112" s="193">
        <v>2.9000000000000001E-2</v>
      </c>
      <c r="D112" s="193">
        <v>0.28599999999999998</v>
      </c>
      <c r="E112" s="193">
        <f t="shared" si="9"/>
        <v>0.315</v>
      </c>
      <c r="F112" s="162">
        <v>9.7100000000000009</v>
      </c>
      <c r="G112" s="71">
        <f t="shared" si="10"/>
        <v>3.2440782698249224</v>
      </c>
      <c r="H112" s="162">
        <v>1</v>
      </c>
      <c r="I112" s="54"/>
      <c r="J112" s="162" t="s">
        <v>25</v>
      </c>
      <c r="K112" s="115">
        <f t="shared" si="7"/>
        <v>3.7662337662337665E-5</v>
      </c>
      <c r="L112" s="115">
        <f t="shared" si="8"/>
        <v>1.4114285714285713E-3</v>
      </c>
      <c r="M112" s="58">
        <f t="shared" si="11"/>
        <v>1.449090909090909E-3</v>
      </c>
      <c r="N112" s="58">
        <v>5.3100000000000001E-2</v>
      </c>
      <c r="O112" s="115">
        <f t="shared" si="12"/>
        <v>5.4549090909090908E-2</v>
      </c>
      <c r="P112" s="115">
        <f t="shared" si="13"/>
        <v>2.656489567362176</v>
      </c>
    </row>
    <row r="113" spans="1:16" ht="15.75" x14ac:dyDescent="0.25">
      <c r="A113" s="162" t="s">
        <v>26</v>
      </c>
      <c r="B113" s="162">
        <v>0</v>
      </c>
      <c r="C113" s="193">
        <v>0</v>
      </c>
      <c r="D113" s="193">
        <v>0.66600000000000004</v>
      </c>
      <c r="E113" s="193">
        <f t="shared" si="9"/>
        <v>0.66600000000000004</v>
      </c>
      <c r="F113" s="162">
        <v>10.53</v>
      </c>
      <c r="G113" s="71">
        <f t="shared" si="10"/>
        <v>6.3247863247863263</v>
      </c>
      <c r="H113" s="162">
        <v>1</v>
      </c>
      <c r="I113" s="54"/>
      <c r="J113" s="163" t="s">
        <v>26</v>
      </c>
      <c r="K113" s="115">
        <f t="shared" si="7"/>
        <v>0</v>
      </c>
      <c r="L113" s="115">
        <f t="shared" si="8"/>
        <v>3.2867532467532471E-3</v>
      </c>
      <c r="M113" s="58">
        <f t="shared" si="11"/>
        <v>3.2867532467532471E-3</v>
      </c>
      <c r="N113" s="58">
        <v>6.59E-2</v>
      </c>
      <c r="O113" s="115">
        <f t="shared" si="12"/>
        <v>6.9186753246753246E-2</v>
      </c>
      <c r="P113" s="115">
        <f t="shared" si="13"/>
        <v>4.7505528045681</v>
      </c>
    </row>
    <row r="114" spans="1:16" ht="15.75" x14ac:dyDescent="0.25">
      <c r="A114" s="162" t="s">
        <v>27</v>
      </c>
      <c r="B114" s="162">
        <v>0</v>
      </c>
      <c r="C114" s="193">
        <v>1.7999999999999999E-2</v>
      </c>
      <c r="D114" s="193">
        <v>1.2</v>
      </c>
      <c r="E114" s="193">
        <f t="shared" si="9"/>
        <v>1.218</v>
      </c>
      <c r="F114" s="162">
        <v>8.26</v>
      </c>
      <c r="G114" s="71">
        <f t="shared" si="10"/>
        <v>14.745762711864407</v>
      </c>
      <c r="H114" s="162">
        <v>1</v>
      </c>
      <c r="I114" s="162"/>
      <c r="J114" s="162" t="s">
        <v>27</v>
      </c>
      <c r="K114" s="115">
        <f t="shared" si="7"/>
        <v>2.3376623376623376E-5</v>
      </c>
      <c r="L114" s="115">
        <f t="shared" si="8"/>
        <v>5.9220779220779214E-3</v>
      </c>
      <c r="M114" s="58">
        <f t="shared" si="11"/>
        <v>5.9454545454545446E-3</v>
      </c>
      <c r="N114" s="58">
        <v>3.4299999999999997E-2</v>
      </c>
      <c r="O114" s="115">
        <f t="shared" si="12"/>
        <v>4.0245454545454543E-2</v>
      </c>
      <c r="P114" s="115">
        <f t="shared" si="13"/>
        <v>14.77298396205105</v>
      </c>
    </row>
    <row r="115" spans="1:16" ht="15.75" x14ac:dyDescent="0.25">
      <c r="A115" s="162" t="s">
        <v>28</v>
      </c>
      <c r="B115" s="162">
        <v>0</v>
      </c>
      <c r="C115" s="193">
        <v>0.14299999999999999</v>
      </c>
      <c r="D115" s="193">
        <v>0.255</v>
      </c>
      <c r="E115" s="193">
        <f t="shared" si="9"/>
        <v>0.39800000000000002</v>
      </c>
      <c r="F115" s="162">
        <v>4.88</v>
      </c>
      <c r="G115" s="71">
        <f t="shared" si="10"/>
        <v>8.1557377049180335</v>
      </c>
      <c r="H115" s="162">
        <v>1</v>
      </c>
      <c r="I115" s="54"/>
      <c r="J115" s="161" t="s">
        <v>28</v>
      </c>
      <c r="K115" s="115">
        <f t="shared" si="7"/>
        <v>1.8571428571428569E-4</v>
      </c>
      <c r="L115" s="115">
        <f t="shared" si="8"/>
        <v>1.2584415584415585E-3</v>
      </c>
      <c r="M115" s="58">
        <f t="shared" si="11"/>
        <v>1.4441558441558441E-3</v>
      </c>
      <c r="N115" s="58">
        <v>1.9599999999999999E-2</v>
      </c>
      <c r="O115" s="115">
        <f t="shared" si="12"/>
        <v>2.1044155844155844E-2</v>
      </c>
      <c r="P115" s="115">
        <f t="shared" si="13"/>
        <v>6.8625030856578624</v>
      </c>
    </row>
    <row r="116" spans="1:16" ht="15.75" x14ac:dyDescent="0.25">
      <c r="A116" s="162" t="s">
        <v>29</v>
      </c>
      <c r="B116" s="162">
        <v>0</v>
      </c>
      <c r="C116" s="193">
        <v>0</v>
      </c>
      <c r="D116" s="193">
        <v>0.97299999999999998</v>
      </c>
      <c r="E116" s="193">
        <f t="shared" si="9"/>
        <v>0.97299999999999998</v>
      </c>
      <c r="F116" s="162">
        <v>4.8899999999999997</v>
      </c>
      <c r="G116" s="71">
        <f t="shared" si="10"/>
        <v>19.897750511247445</v>
      </c>
      <c r="H116" s="162">
        <v>1</v>
      </c>
      <c r="I116" s="54"/>
      <c r="J116" s="160" t="s">
        <v>29</v>
      </c>
      <c r="K116" s="115">
        <f t="shared" si="7"/>
        <v>0</v>
      </c>
      <c r="L116" s="115">
        <f t="shared" si="8"/>
        <v>4.8018181818181814E-3</v>
      </c>
      <c r="M116" s="58">
        <f t="shared" si="11"/>
        <v>4.8018181818181814E-3</v>
      </c>
      <c r="N116" s="58">
        <v>1.9800000000000002E-2</v>
      </c>
      <c r="O116" s="115">
        <f t="shared" si="12"/>
        <v>2.4601818181818183E-2</v>
      </c>
      <c r="P116" s="115">
        <f t="shared" si="13"/>
        <v>19.518143522282166</v>
      </c>
    </row>
    <row r="117" spans="1:16" ht="15.75" x14ac:dyDescent="0.25">
      <c r="A117" s="162" t="s">
        <v>30</v>
      </c>
      <c r="B117" s="162">
        <v>0</v>
      </c>
      <c r="C117" s="193">
        <v>0</v>
      </c>
      <c r="D117" s="193">
        <v>0.33300000000000002</v>
      </c>
      <c r="E117" s="193">
        <f t="shared" si="9"/>
        <v>0.33300000000000002</v>
      </c>
      <c r="F117" s="162">
        <v>13.79</v>
      </c>
      <c r="G117" s="71">
        <f t="shared" si="10"/>
        <v>2.4147933284989129</v>
      </c>
      <c r="H117" s="162">
        <v>1</v>
      </c>
      <c r="I117" s="54"/>
      <c r="J117" s="161" t="s">
        <v>30</v>
      </c>
      <c r="K117" s="115">
        <f t="shared" si="7"/>
        <v>0</v>
      </c>
      <c r="L117" s="115">
        <f t="shared" si="8"/>
        <v>1.6433766233766235E-3</v>
      </c>
      <c r="M117" s="58">
        <f t="shared" si="11"/>
        <v>1.6433766233766235E-3</v>
      </c>
      <c r="N117" s="58">
        <v>9.35E-2</v>
      </c>
      <c r="O117" s="115">
        <f t="shared" si="12"/>
        <v>9.514337662337663E-2</v>
      </c>
      <c r="P117" s="115">
        <f t="shared" si="13"/>
        <v>1.7272632964056982</v>
      </c>
    </row>
    <row r="118" spans="1:16" ht="15.75" x14ac:dyDescent="0.25">
      <c r="A118" s="162" t="s">
        <v>31</v>
      </c>
      <c r="B118" s="162">
        <v>0</v>
      </c>
      <c r="C118" s="193">
        <v>0</v>
      </c>
      <c r="D118" s="193">
        <v>0.106</v>
      </c>
      <c r="E118" s="193">
        <f t="shared" si="9"/>
        <v>0.106</v>
      </c>
      <c r="F118" s="162">
        <v>10.81</v>
      </c>
      <c r="G118" s="71">
        <f t="shared" si="10"/>
        <v>0.98057354301572608</v>
      </c>
      <c r="H118" s="162">
        <v>1</v>
      </c>
      <c r="I118" s="54"/>
      <c r="J118" s="160" t="s">
        <v>31</v>
      </c>
      <c r="K118" s="115">
        <f t="shared" si="7"/>
        <v>0</v>
      </c>
      <c r="L118" s="115">
        <f t="shared" si="8"/>
        <v>5.2311688311688313E-4</v>
      </c>
      <c r="M118" s="58">
        <f t="shared" si="11"/>
        <v>5.2311688311688313E-4</v>
      </c>
      <c r="N118" s="58">
        <v>5.2200000000000003E-2</v>
      </c>
      <c r="O118" s="115">
        <f t="shared" si="12"/>
        <v>5.2723116883116886E-2</v>
      </c>
      <c r="P118" s="115">
        <f t="shared" si="13"/>
        <v>0.99219642927521368</v>
      </c>
    </row>
    <row r="119" spans="1:16" ht="15.75" x14ac:dyDescent="0.25">
      <c r="A119" s="162" t="s">
        <v>32</v>
      </c>
      <c r="B119" s="162">
        <v>0</v>
      </c>
      <c r="C119" s="193">
        <v>0.21</v>
      </c>
      <c r="D119" s="193">
        <v>0.66</v>
      </c>
      <c r="E119" s="193">
        <f t="shared" si="9"/>
        <v>0.87</v>
      </c>
      <c r="F119" s="162">
        <v>11.71</v>
      </c>
      <c r="G119" s="71">
        <f t="shared" si="10"/>
        <v>7.429547395388556</v>
      </c>
      <c r="H119" s="162">
        <v>1</v>
      </c>
      <c r="I119" s="54"/>
      <c r="J119" s="161" t="s">
        <v>32</v>
      </c>
      <c r="K119" s="115">
        <f t="shared" si="7"/>
        <v>2.7272727272727274E-4</v>
      </c>
      <c r="L119" s="115">
        <f t="shared" si="8"/>
        <v>3.2571428571428573E-3</v>
      </c>
      <c r="M119" s="58">
        <f t="shared" si="11"/>
        <v>3.5298701298701299E-3</v>
      </c>
      <c r="N119" s="58">
        <v>6.8900000000000003E-2</v>
      </c>
      <c r="O119" s="115">
        <f t="shared" si="12"/>
        <v>7.2429870129870136E-2</v>
      </c>
      <c r="P119" s="115">
        <f t="shared" si="13"/>
        <v>4.8735005648096683</v>
      </c>
    </row>
    <row r="120" spans="1:16" ht="15.75" x14ac:dyDescent="0.25">
      <c r="A120" s="162" t="s">
        <v>33</v>
      </c>
      <c r="B120" s="162">
        <v>0</v>
      </c>
      <c r="C120" s="193">
        <v>0.25</v>
      </c>
      <c r="D120" s="193">
        <v>0.97</v>
      </c>
      <c r="E120" s="193">
        <f t="shared" si="9"/>
        <v>1.22</v>
      </c>
      <c r="F120" s="162">
        <v>9.99</v>
      </c>
      <c r="G120" s="71">
        <f t="shared" si="10"/>
        <v>12.212212212212211</v>
      </c>
      <c r="H120" s="162">
        <v>1</v>
      </c>
      <c r="I120" s="54"/>
      <c r="J120" s="160" t="s">
        <v>33</v>
      </c>
      <c r="K120" s="115">
        <f t="shared" si="7"/>
        <v>3.2467532467532468E-4</v>
      </c>
      <c r="L120" s="115">
        <f t="shared" si="8"/>
        <v>4.7870129870129872E-3</v>
      </c>
      <c r="M120" s="58">
        <f t="shared" si="11"/>
        <v>5.111688311688312E-3</v>
      </c>
      <c r="N120" s="58">
        <v>5.0599999999999999E-2</v>
      </c>
      <c r="O120" s="115">
        <f t="shared" si="12"/>
        <v>5.5711688311688309E-2</v>
      </c>
      <c r="P120" s="115">
        <f t="shared" si="13"/>
        <v>9.1752529255443154</v>
      </c>
    </row>
    <row r="121" spans="1:16" ht="15.75" x14ac:dyDescent="0.25">
      <c r="A121" s="162" t="s">
        <v>34</v>
      </c>
      <c r="B121" s="162">
        <v>0</v>
      </c>
      <c r="C121" s="193">
        <v>0.28000000000000003</v>
      </c>
      <c r="D121" s="193">
        <v>1.05</v>
      </c>
      <c r="E121" s="193">
        <f t="shared" si="9"/>
        <v>1.33</v>
      </c>
      <c r="F121" s="162">
        <v>10.89</v>
      </c>
      <c r="G121" s="71">
        <f t="shared" si="10"/>
        <v>12.213039485766759</v>
      </c>
      <c r="H121" s="162">
        <v>1</v>
      </c>
      <c r="I121" s="54"/>
      <c r="J121" s="161" t="s">
        <v>34</v>
      </c>
      <c r="K121" s="115">
        <f t="shared" si="7"/>
        <v>3.6363636363636367E-4</v>
      </c>
      <c r="L121" s="115">
        <f t="shared" si="8"/>
        <v>5.1818181818181824E-3</v>
      </c>
      <c r="M121" s="58">
        <f t="shared" si="11"/>
        <v>5.5454545454545461E-3</v>
      </c>
      <c r="N121" s="58">
        <v>5.7700000000000001E-2</v>
      </c>
      <c r="O121" s="115">
        <f t="shared" si="12"/>
        <v>6.3245454545454549E-2</v>
      </c>
      <c r="P121" s="115">
        <f t="shared" si="13"/>
        <v>8.7681471898806951</v>
      </c>
    </row>
    <row r="122" spans="1:16" ht="15.75" x14ac:dyDescent="0.25">
      <c r="A122" s="162" t="s">
        <v>35</v>
      </c>
      <c r="B122" s="162">
        <v>0</v>
      </c>
      <c r="C122" s="193">
        <v>0</v>
      </c>
      <c r="D122" s="193">
        <v>0.34</v>
      </c>
      <c r="E122" s="193">
        <f t="shared" si="9"/>
        <v>0.34</v>
      </c>
      <c r="F122" s="162">
        <v>12.39</v>
      </c>
      <c r="G122" s="71">
        <f t="shared" si="10"/>
        <v>2.744148506860371</v>
      </c>
      <c r="H122" s="162">
        <v>1</v>
      </c>
      <c r="I122" s="54"/>
      <c r="J122" s="160" t="s">
        <v>35</v>
      </c>
      <c r="K122" s="115">
        <f t="shared" si="7"/>
        <v>0</v>
      </c>
      <c r="L122" s="115">
        <f t="shared" si="8"/>
        <v>1.6779220779220782E-3</v>
      </c>
      <c r="M122" s="58">
        <f t="shared" si="11"/>
        <v>1.6779220779220782E-3</v>
      </c>
      <c r="N122" s="58">
        <v>6.6100000000000006E-2</v>
      </c>
      <c r="O122" s="115">
        <f t="shared" si="12"/>
        <v>6.777792207792209E-2</v>
      </c>
      <c r="P122" s="115">
        <f t="shared" si="13"/>
        <v>2.4756174672823774</v>
      </c>
    </row>
    <row r="123" spans="1:16" ht="15.75" x14ac:dyDescent="0.25">
      <c r="A123" s="162" t="s">
        <v>36</v>
      </c>
      <c r="B123" s="162">
        <v>0</v>
      </c>
      <c r="C123" s="193">
        <v>0</v>
      </c>
      <c r="D123" s="193">
        <v>0.55000000000000004</v>
      </c>
      <c r="E123" s="193">
        <f t="shared" si="9"/>
        <v>0.55000000000000004</v>
      </c>
      <c r="F123" s="162">
        <v>2.72</v>
      </c>
      <c r="G123" s="71">
        <f t="shared" si="10"/>
        <v>20.22058823529412</v>
      </c>
      <c r="H123" s="162">
        <v>1</v>
      </c>
      <c r="I123" s="54"/>
      <c r="J123" s="161" t="s">
        <v>36</v>
      </c>
      <c r="K123" s="115">
        <f t="shared" si="7"/>
        <v>0</v>
      </c>
      <c r="L123" s="115">
        <f t="shared" si="8"/>
        <v>2.7142857142857147E-3</v>
      </c>
      <c r="M123" s="58">
        <f t="shared" si="11"/>
        <v>2.7142857142857147E-3</v>
      </c>
      <c r="N123" s="58">
        <v>1.12E-2</v>
      </c>
      <c r="O123" s="115">
        <f t="shared" si="12"/>
        <v>1.3914285714285714E-2</v>
      </c>
      <c r="P123" s="115">
        <f t="shared" si="13"/>
        <v>19.507186858316224</v>
      </c>
    </row>
    <row r="124" spans="1:16" ht="15.75" x14ac:dyDescent="0.25">
      <c r="A124" s="162" t="s">
        <v>37</v>
      </c>
      <c r="B124" s="162">
        <v>0</v>
      </c>
      <c r="C124" s="193">
        <v>0</v>
      </c>
      <c r="D124" s="193">
        <v>0.157</v>
      </c>
      <c r="E124" s="193">
        <f t="shared" si="9"/>
        <v>0.157</v>
      </c>
      <c r="F124" s="162">
        <v>9.1999999999999993</v>
      </c>
      <c r="G124" s="71">
        <f t="shared" si="10"/>
        <v>1.7065217391304348</v>
      </c>
      <c r="H124" s="162">
        <v>1</v>
      </c>
      <c r="I124" s="162"/>
      <c r="J124" s="160" t="s">
        <v>37</v>
      </c>
      <c r="K124" s="115">
        <f t="shared" si="7"/>
        <v>0</v>
      </c>
      <c r="L124" s="115">
        <f t="shared" si="8"/>
        <v>7.748051948051947E-4</v>
      </c>
      <c r="M124" s="58">
        <f t="shared" si="11"/>
        <v>7.748051948051947E-4</v>
      </c>
      <c r="N124" s="58">
        <v>5.2900000000000003E-2</v>
      </c>
      <c r="O124" s="115">
        <f t="shared" si="12"/>
        <v>5.3674805194805199E-2</v>
      </c>
      <c r="P124" s="115">
        <f t="shared" si="13"/>
        <v>1.4435174789981027</v>
      </c>
    </row>
    <row r="125" spans="1:16" ht="15.75" x14ac:dyDescent="0.25">
      <c r="A125" s="162" t="s">
        <v>38</v>
      </c>
      <c r="B125" s="162">
        <v>0</v>
      </c>
      <c r="C125" s="193">
        <v>8.1000000000000003E-2</v>
      </c>
      <c r="D125" s="193">
        <v>0.36299999999999999</v>
      </c>
      <c r="E125" s="193">
        <f t="shared" si="9"/>
        <v>0.44400000000000001</v>
      </c>
      <c r="F125" s="162">
        <v>9.41</v>
      </c>
      <c r="G125" s="71">
        <f t="shared" si="10"/>
        <v>4.7183846971307117</v>
      </c>
      <c r="H125" s="162">
        <v>1</v>
      </c>
      <c r="I125" s="54"/>
      <c r="J125" s="163" t="s">
        <v>38</v>
      </c>
      <c r="K125" s="115">
        <f t="shared" si="7"/>
        <v>1.051948051948052E-4</v>
      </c>
      <c r="L125" s="115">
        <f t="shared" si="8"/>
        <v>1.7914285714285714E-3</v>
      </c>
      <c r="M125" s="58">
        <f t="shared" si="11"/>
        <v>1.8966233766233766E-3</v>
      </c>
      <c r="N125" s="58">
        <v>4.7500000000000001E-2</v>
      </c>
      <c r="O125" s="115">
        <f t="shared" si="12"/>
        <v>4.9396623376623379E-2</v>
      </c>
      <c r="P125" s="115">
        <f t="shared" si="13"/>
        <v>3.8395810218901341</v>
      </c>
    </row>
    <row r="126" spans="1:16" ht="15.75" x14ac:dyDescent="0.25">
      <c r="A126" s="162" t="s">
        <v>39</v>
      </c>
      <c r="B126" s="162">
        <v>0</v>
      </c>
      <c r="C126" s="193">
        <v>0.05</v>
      </c>
      <c r="D126" s="193">
        <v>0.377</v>
      </c>
      <c r="E126" s="193">
        <f t="shared" si="9"/>
        <v>0.42699999999999999</v>
      </c>
      <c r="F126" s="162">
        <v>3.72</v>
      </c>
      <c r="G126" s="71">
        <f t="shared" si="10"/>
        <v>11.478494623655912</v>
      </c>
      <c r="H126" s="162">
        <v>1</v>
      </c>
      <c r="I126" s="54"/>
      <c r="J126" s="162" t="s">
        <v>39</v>
      </c>
      <c r="K126" s="115">
        <f t="shared" si="7"/>
        <v>6.4935064935064935E-5</v>
      </c>
      <c r="L126" s="115">
        <f t="shared" si="8"/>
        <v>1.8605194805194805E-3</v>
      </c>
      <c r="M126" s="58">
        <f t="shared" si="11"/>
        <v>1.9254545454545453E-3</v>
      </c>
      <c r="N126" s="58">
        <v>1.14E-2</v>
      </c>
      <c r="O126" s="115">
        <f t="shared" si="12"/>
        <v>1.3325454545454547E-2</v>
      </c>
      <c r="P126" s="115">
        <f t="shared" si="13"/>
        <v>14.449447400736796</v>
      </c>
    </row>
    <row r="127" spans="1:16" ht="15.75" x14ac:dyDescent="0.25">
      <c r="A127" s="162" t="s">
        <v>40</v>
      </c>
      <c r="B127" s="162">
        <v>0</v>
      </c>
      <c r="C127" s="193">
        <v>0.254</v>
      </c>
      <c r="D127" s="193">
        <v>0.28100000000000003</v>
      </c>
      <c r="E127" s="193">
        <f t="shared" si="9"/>
        <v>0.53500000000000003</v>
      </c>
      <c r="F127" s="162">
        <v>12</v>
      </c>
      <c r="G127" s="71">
        <f t="shared" si="10"/>
        <v>4.458333333333333</v>
      </c>
      <c r="H127" s="162">
        <v>1</v>
      </c>
      <c r="I127" s="54"/>
      <c r="J127" s="163" t="s">
        <v>40</v>
      </c>
      <c r="K127" s="115">
        <f t="shared" si="7"/>
        <v>3.2987012987012985E-4</v>
      </c>
      <c r="L127" s="115">
        <f t="shared" si="8"/>
        <v>1.3867532467532469E-3</v>
      </c>
      <c r="M127" s="58">
        <f t="shared" si="11"/>
        <v>1.7166233766233766E-3</v>
      </c>
      <c r="N127" s="58">
        <v>5.9200000000000003E-2</v>
      </c>
      <c r="O127" s="115">
        <f t="shared" si="12"/>
        <v>6.0916623376623381E-2</v>
      </c>
      <c r="P127" s="115">
        <f t="shared" si="13"/>
        <v>2.817988393759407</v>
      </c>
    </row>
    <row r="128" spans="1:16" ht="15.75" x14ac:dyDescent="0.25">
      <c r="A128" s="162" t="s">
        <v>41</v>
      </c>
      <c r="B128" s="162">
        <v>0</v>
      </c>
      <c r="C128" s="193">
        <v>0.28399999999999997</v>
      </c>
      <c r="D128" s="193">
        <v>0.89300000000000002</v>
      </c>
      <c r="E128" s="193">
        <f t="shared" si="9"/>
        <v>1.177</v>
      </c>
      <c r="F128" s="162">
        <v>7.25</v>
      </c>
      <c r="G128" s="71">
        <f t="shared" si="10"/>
        <v>16.23448275862069</v>
      </c>
      <c r="H128" s="162">
        <v>1</v>
      </c>
      <c r="I128" s="54"/>
      <c r="J128" s="162" t="s">
        <v>41</v>
      </c>
      <c r="K128" s="115">
        <f t="shared" si="7"/>
        <v>3.6883116883116879E-4</v>
      </c>
      <c r="L128" s="115">
        <f t="shared" si="8"/>
        <v>4.407012987012987E-3</v>
      </c>
      <c r="M128" s="58">
        <f t="shared" si="11"/>
        <v>4.7758441558441557E-3</v>
      </c>
      <c r="N128" s="58">
        <v>2.75E-2</v>
      </c>
      <c r="O128" s="115">
        <f t="shared" si="12"/>
        <v>3.2275844155844155E-2</v>
      </c>
      <c r="P128" s="115">
        <f t="shared" si="13"/>
        <v>14.796961259274758</v>
      </c>
    </row>
    <row r="129" spans="1:16" ht="15.75" x14ac:dyDescent="0.25">
      <c r="A129" s="162" t="s">
        <v>42</v>
      </c>
      <c r="B129" s="162">
        <v>0</v>
      </c>
      <c r="C129" s="193">
        <v>1.75</v>
      </c>
      <c r="D129" s="193">
        <v>0.61899999999999999</v>
      </c>
      <c r="E129" s="193">
        <f t="shared" si="9"/>
        <v>2.3689999999999998</v>
      </c>
      <c r="F129" s="162">
        <v>4.0599999999999996</v>
      </c>
      <c r="G129" s="71">
        <f t="shared" si="10"/>
        <v>58.349753694581281</v>
      </c>
      <c r="H129" s="162">
        <v>1</v>
      </c>
      <c r="I129" s="54"/>
      <c r="J129" s="163" t="s">
        <v>42</v>
      </c>
      <c r="K129" s="115">
        <f t="shared" si="7"/>
        <v>2.2727272727272726E-3</v>
      </c>
      <c r="L129" s="115">
        <f t="shared" si="8"/>
        <v>3.0548051948051948E-3</v>
      </c>
      <c r="M129" s="58">
        <f t="shared" si="11"/>
        <v>5.327532467532467E-3</v>
      </c>
      <c r="N129" s="58">
        <v>1.06E-2</v>
      </c>
      <c r="O129" s="115">
        <f t="shared" si="12"/>
        <v>1.5927532467532465E-2</v>
      </c>
      <c r="P129" s="115">
        <f t="shared" si="13"/>
        <v>33.448573898012107</v>
      </c>
    </row>
    <row r="130" spans="1:16" ht="15.75" x14ac:dyDescent="0.25">
      <c r="A130" s="162" t="s">
        <v>43</v>
      </c>
      <c r="B130" s="162">
        <v>0</v>
      </c>
      <c r="C130" s="193">
        <v>0.315</v>
      </c>
      <c r="D130" s="193">
        <v>1.3320000000000001</v>
      </c>
      <c r="E130" s="193">
        <f t="shared" si="9"/>
        <v>1.647</v>
      </c>
      <c r="F130" s="162">
        <v>7.65</v>
      </c>
      <c r="G130" s="71">
        <f t="shared" si="10"/>
        <v>21.52941176470588</v>
      </c>
      <c r="H130" s="162">
        <v>1</v>
      </c>
      <c r="I130" s="54"/>
      <c r="J130" s="162" t="s">
        <v>43</v>
      </c>
      <c r="K130" s="115">
        <f t="shared" si="7"/>
        <v>4.0909090909090908E-4</v>
      </c>
      <c r="L130" s="115">
        <f t="shared" si="8"/>
        <v>6.5735064935064941E-3</v>
      </c>
      <c r="M130" s="58">
        <f t="shared" si="11"/>
        <v>6.9825974025974034E-3</v>
      </c>
      <c r="N130" s="58">
        <v>3.6299999999999999E-2</v>
      </c>
      <c r="O130" s="115">
        <f t="shared" si="12"/>
        <v>4.3282597402597406E-2</v>
      </c>
      <c r="P130" s="115">
        <f t="shared" si="13"/>
        <v>16.132574802866095</v>
      </c>
    </row>
    <row r="131" spans="1:16" ht="15.75" x14ac:dyDescent="0.25">
      <c r="A131" s="162" t="s">
        <v>44</v>
      </c>
      <c r="B131" s="162">
        <v>0</v>
      </c>
      <c r="C131" s="193">
        <v>0.38400000000000001</v>
      </c>
      <c r="D131" s="193">
        <v>0.92700000000000005</v>
      </c>
      <c r="E131" s="193">
        <f t="shared" si="9"/>
        <v>1.3109999999999999</v>
      </c>
      <c r="F131" s="162">
        <v>13.45</v>
      </c>
      <c r="G131" s="71">
        <f t="shared" si="10"/>
        <v>9.7472118959107803</v>
      </c>
      <c r="H131" s="162">
        <v>1</v>
      </c>
      <c r="I131" s="54"/>
      <c r="J131" s="163" t="s">
        <v>44</v>
      </c>
      <c r="K131" s="115">
        <f t="shared" si="7"/>
        <v>4.9870129870129866E-4</v>
      </c>
      <c r="L131" s="115">
        <f t="shared" si="8"/>
        <v>4.5748051948051949E-3</v>
      </c>
      <c r="M131" s="58">
        <f t="shared" si="11"/>
        <v>5.0735064935064937E-3</v>
      </c>
      <c r="N131" s="58">
        <v>5.8099999999999999E-2</v>
      </c>
      <c r="O131" s="115">
        <f t="shared" si="12"/>
        <v>6.317350649350649E-2</v>
      </c>
      <c r="P131" s="115">
        <f t="shared" si="13"/>
        <v>8.0310667795969053</v>
      </c>
    </row>
    <row r="132" spans="1:16" ht="15.75" x14ac:dyDescent="0.25">
      <c r="A132" s="162" t="s">
        <v>45</v>
      </c>
      <c r="B132" s="162">
        <v>0</v>
      </c>
      <c r="C132" s="193">
        <v>0.46800000000000003</v>
      </c>
      <c r="D132" s="193">
        <v>0.63500000000000001</v>
      </c>
      <c r="E132" s="193">
        <f t="shared" si="9"/>
        <v>1.103</v>
      </c>
      <c r="F132" s="162">
        <v>10.24</v>
      </c>
      <c r="G132" s="71">
        <f t="shared" si="10"/>
        <v>10.771484375</v>
      </c>
      <c r="H132" s="162">
        <v>1</v>
      </c>
      <c r="I132" s="54"/>
      <c r="J132" s="162" t="s">
        <v>45</v>
      </c>
      <c r="K132" s="115">
        <f t="shared" si="7"/>
        <v>6.0779220779220782E-4</v>
      </c>
      <c r="L132" s="115">
        <f t="shared" si="8"/>
        <v>3.1337662337662339E-3</v>
      </c>
      <c r="M132" s="58">
        <f t="shared" si="11"/>
        <v>3.7415584415584416E-3</v>
      </c>
      <c r="N132" s="58">
        <v>4.3499999999999997E-2</v>
      </c>
      <c r="O132" s="115">
        <f t="shared" si="12"/>
        <v>4.7241558441558439E-2</v>
      </c>
      <c r="P132" s="115">
        <f t="shared" si="13"/>
        <v>7.9200571805586097</v>
      </c>
    </row>
    <row r="133" spans="1:16" ht="15.75" x14ac:dyDescent="0.25">
      <c r="A133" s="162" t="s">
        <v>46</v>
      </c>
      <c r="B133" s="162">
        <v>0</v>
      </c>
      <c r="C133" s="193">
        <v>0.315</v>
      </c>
      <c r="D133" s="193">
        <v>0.112</v>
      </c>
      <c r="E133" s="193">
        <f t="shared" si="9"/>
        <v>0.42699999999999999</v>
      </c>
      <c r="F133" s="162">
        <v>13.47</v>
      </c>
      <c r="G133" s="71">
        <f t="shared" si="10"/>
        <v>3.1700074239049734</v>
      </c>
      <c r="H133" s="162">
        <v>1</v>
      </c>
      <c r="I133" s="54"/>
      <c r="J133" s="163" t="s">
        <v>46</v>
      </c>
      <c r="K133" s="115">
        <f t="shared" si="7"/>
        <v>4.0909090909090908E-4</v>
      </c>
      <c r="L133" s="115">
        <f t="shared" si="8"/>
        <v>5.5272727272727266E-4</v>
      </c>
      <c r="M133" s="58">
        <f t="shared" si="11"/>
        <v>9.6181818181818174E-4</v>
      </c>
      <c r="N133" s="58">
        <v>8.7999999999999995E-2</v>
      </c>
      <c r="O133" s="115">
        <f t="shared" si="12"/>
        <v>8.896181818181817E-2</v>
      </c>
      <c r="P133" s="115">
        <f t="shared" si="13"/>
        <v>1.0811584132109793</v>
      </c>
    </row>
    <row r="134" spans="1:16" ht="15.75" x14ac:dyDescent="0.25">
      <c r="A134" s="162" t="s">
        <v>47</v>
      </c>
      <c r="B134" s="162">
        <v>0</v>
      </c>
      <c r="C134" s="193">
        <v>1.4E-2</v>
      </c>
      <c r="D134" s="193">
        <v>0.29299999999999998</v>
      </c>
      <c r="E134" s="193">
        <f t="shared" si="9"/>
        <v>0.307</v>
      </c>
      <c r="F134" s="162">
        <v>13.59</v>
      </c>
      <c r="G134" s="71">
        <f t="shared" si="10"/>
        <v>2.2590139808682856</v>
      </c>
      <c r="H134" s="162">
        <v>1</v>
      </c>
      <c r="I134" s="162"/>
      <c r="J134" s="162" t="s">
        <v>47</v>
      </c>
      <c r="K134" s="115">
        <f t="shared" si="7"/>
        <v>1.8181818181818182E-5</v>
      </c>
      <c r="L134" s="115">
        <f t="shared" si="8"/>
        <v>1.4459740259740257E-3</v>
      </c>
      <c r="M134" s="58">
        <f t="shared" si="11"/>
        <v>1.4641558441558439E-3</v>
      </c>
      <c r="N134" s="58">
        <v>6.0199999999999997E-2</v>
      </c>
      <c r="O134" s="115">
        <f t="shared" si="12"/>
        <v>6.1664155844155841E-2</v>
      </c>
      <c r="P134" s="115">
        <f t="shared" si="13"/>
        <v>2.3744034506143454</v>
      </c>
    </row>
    <row r="135" spans="1:16" ht="15.75" x14ac:dyDescent="0.25">
      <c r="A135" s="54"/>
      <c r="B135" s="54"/>
      <c r="C135" s="197"/>
      <c r="D135" s="224"/>
      <c r="E135" s="197"/>
      <c r="F135" s="54"/>
      <c r="G135" s="54"/>
    </row>
    <row r="136" spans="1:16" ht="15.75" x14ac:dyDescent="0.25">
      <c r="A136" s="54"/>
      <c r="B136" s="54"/>
      <c r="C136" s="197"/>
      <c r="D136" s="224"/>
      <c r="E136" s="197"/>
      <c r="F136" s="54"/>
      <c r="G136" s="54"/>
    </row>
    <row r="137" spans="1:16" ht="15.75" x14ac:dyDescent="0.25">
      <c r="A137" s="54"/>
      <c r="B137" s="54"/>
      <c r="C137" s="197"/>
      <c r="D137" s="224"/>
      <c r="E137" s="197"/>
      <c r="F137" s="54"/>
      <c r="G137" s="54"/>
    </row>
    <row r="138" spans="1:16" ht="15.75" x14ac:dyDescent="0.25">
      <c r="A138" s="54"/>
      <c r="B138" s="54"/>
      <c r="C138" s="197"/>
      <c r="D138" s="224"/>
      <c r="E138" s="197"/>
      <c r="F138" s="54"/>
      <c r="G138" s="54"/>
    </row>
    <row r="139" spans="1:16" ht="15.75" x14ac:dyDescent="0.25">
      <c r="A139" s="54"/>
      <c r="B139" s="54"/>
      <c r="C139" s="197"/>
      <c r="D139" s="224"/>
      <c r="E139" s="197"/>
      <c r="F139" s="54"/>
      <c r="G139" s="54"/>
    </row>
    <row r="140" spans="1:16" ht="15.75" x14ac:dyDescent="0.25">
      <c r="A140" s="54"/>
      <c r="B140" s="54"/>
      <c r="C140" s="197"/>
      <c r="D140" s="224"/>
      <c r="E140" s="197"/>
      <c r="F140" s="54"/>
      <c r="G140" s="54"/>
    </row>
    <row r="141" spans="1:16" ht="15.75" x14ac:dyDescent="0.25">
      <c r="G141" s="60"/>
    </row>
    <row r="142" spans="1:16" ht="15.75" x14ac:dyDescent="0.25">
      <c r="G142" s="60"/>
    </row>
    <row r="143" spans="1:16" ht="15.75" x14ac:dyDescent="0.25">
      <c r="G143" s="60"/>
    </row>
    <row r="144" spans="1:16" ht="15.75" x14ac:dyDescent="0.25">
      <c r="A144" s="60"/>
      <c r="B144" s="60"/>
      <c r="C144" s="196"/>
      <c r="D144" s="220"/>
      <c r="E144" s="196"/>
      <c r="F144" s="60"/>
      <c r="G144" s="60"/>
    </row>
    <row r="145" spans="1:7" ht="15.75" x14ac:dyDescent="0.25">
      <c r="A145" s="60"/>
      <c r="B145" s="60"/>
      <c r="C145" s="196"/>
      <c r="D145" s="220"/>
      <c r="E145" s="196"/>
      <c r="F145" s="60"/>
      <c r="G145" s="60"/>
    </row>
    <row r="146" spans="1:7" ht="15.75" x14ac:dyDescent="0.25">
      <c r="A146" s="60"/>
      <c r="B146" s="60"/>
      <c r="C146" s="196"/>
      <c r="D146" s="220"/>
      <c r="E146" s="196"/>
      <c r="F146" s="60"/>
      <c r="G146" s="54"/>
    </row>
    <row r="147" spans="1:7" ht="15.75" x14ac:dyDescent="0.25">
      <c r="A147" s="60" t="s">
        <v>54</v>
      </c>
      <c r="B147" s="60"/>
      <c r="C147" s="196"/>
      <c r="D147" s="220"/>
      <c r="E147" s="196"/>
      <c r="F147" s="60"/>
      <c r="G147" s="54"/>
    </row>
    <row r="148" spans="1:7" ht="15.75" x14ac:dyDescent="0.25">
      <c r="A148" s="60"/>
      <c r="B148" s="60"/>
      <c r="C148" s="196"/>
      <c r="D148" s="220"/>
      <c r="E148" s="196"/>
      <c r="F148" s="60"/>
      <c r="G148" s="60"/>
    </row>
    <row r="149" spans="1:7" ht="15.75" x14ac:dyDescent="0.25">
      <c r="A149" s="60"/>
      <c r="B149" s="60"/>
      <c r="C149" s="196"/>
      <c r="D149" s="220"/>
      <c r="F149" s="60"/>
      <c r="G149" s="60"/>
    </row>
    <row r="150" spans="1:7" ht="15.75" x14ac:dyDescent="0.25">
      <c r="A150" s="60" t="s">
        <v>139</v>
      </c>
      <c r="B150" s="60"/>
      <c r="C150" s="196"/>
      <c r="D150" s="220"/>
      <c r="E150" s="196"/>
      <c r="F150" s="60"/>
      <c r="G150" s="60"/>
    </row>
    <row r="151" spans="1:7" ht="15.75" x14ac:dyDescent="0.25">
      <c r="A151" s="30" t="s">
        <v>202</v>
      </c>
      <c r="B151" s="60"/>
      <c r="C151" s="196"/>
      <c r="E151" s="194"/>
      <c r="F151" s="60"/>
      <c r="G151" s="60"/>
    </row>
    <row r="152" spans="1:7" ht="15.75" x14ac:dyDescent="0.25">
      <c r="A152" s="30" t="s">
        <v>308</v>
      </c>
      <c r="B152" s="54"/>
      <c r="C152" s="197"/>
      <c r="E152" s="194"/>
      <c r="F152" s="60"/>
      <c r="G152" s="60"/>
    </row>
    <row r="153" spans="1:7" ht="15.75" x14ac:dyDescent="0.25">
      <c r="E153" s="194"/>
      <c r="F153" s="60"/>
      <c r="G153" s="60"/>
    </row>
    <row r="154" spans="1:7" ht="15.75" x14ac:dyDescent="0.25">
      <c r="A154" s="151" t="s">
        <v>180</v>
      </c>
      <c r="B154" s="60" t="s">
        <v>63</v>
      </c>
      <c r="C154" s="194"/>
      <c r="D154" s="220" t="s">
        <v>179</v>
      </c>
      <c r="E154" s="196" t="s">
        <v>140</v>
      </c>
      <c r="F154" s="60"/>
      <c r="G154" s="60"/>
    </row>
    <row r="155" spans="1:7" ht="15.75" x14ac:dyDescent="0.25">
      <c r="A155" s="60">
        <v>1</v>
      </c>
      <c r="B155" s="65">
        <v>8.0000000000000004E-4</v>
      </c>
      <c r="C155" s="194"/>
      <c r="D155" s="228">
        <v>1</v>
      </c>
      <c r="E155" s="65">
        <v>3.3999999999999998E-3</v>
      </c>
    </row>
    <row r="156" spans="1:7" ht="15.75" x14ac:dyDescent="0.25">
      <c r="A156" s="60">
        <v>2</v>
      </c>
      <c r="B156" s="65">
        <v>4.0000000000000002E-4</v>
      </c>
      <c r="C156" s="194"/>
      <c r="D156" s="228">
        <v>2</v>
      </c>
      <c r="E156" s="65">
        <v>1.6000000000000001E-3</v>
      </c>
    </row>
    <row r="157" spans="1:7" ht="15.75" x14ac:dyDescent="0.25">
      <c r="A157" s="60">
        <v>3</v>
      </c>
      <c r="B157" s="65">
        <v>5.9999999999999995E-4</v>
      </c>
      <c r="C157" s="194"/>
      <c r="D157" s="228">
        <v>3</v>
      </c>
      <c r="E157" s="65">
        <v>2.5000000000000001E-3</v>
      </c>
    </row>
    <row r="158" spans="1:7" ht="15.75" x14ac:dyDescent="0.25">
      <c r="A158" s="60">
        <v>4</v>
      </c>
      <c r="B158" s="65">
        <v>5.0000000000000001E-4</v>
      </c>
      <c r="C158" s="194"/>
      <c r="D158" s="228">
        <v>4</v>
      </c>
      <c r="E158" s="65">
        <v>2.3E-3</v>
      </c>
    </row>
    <row r="159" spans="1:7" ht="15.75" x14ac:dyDescent="0.25">
      <c r="A159" s="60">
        <v>5</v>
      </c>
      <c r="B159" s="65">
        <v>2.9999999999999997E-4</v>
      </c>
      <c r="C159" s="194"/>
      <c r="D159" s="228">
        <v>5</v>
      </c>
      <c r="E159" s="65">
        <v>1.4E-3</v>
      </c>
    </row>
    <row r="160" spans="1:7" ht="15.75" x14ac:dyDescent="0.25">
      <c r="A160" s="60">
        <v>6</v>
      </c>
      <c r="B160" s="65">
        <v>6.9999999999999999E-4</v>
      </c>
      <c r="C160" s="194"/>
      <c r="D160" s="228">
        <v>6</v>
      </c>
      <c r="E160" s="65">
        <v>3.0999999999999999E-3</v>
      </c>
    </row>
    <row r="161" spans="1:5" ht="15.75" x14ac:dyDescent="0.25">
      <c r="A161" s="60">
        <v>7</v>
      </c>
      <c r="B161" s="65">
        <v>5.0000000000000001E-4</v>
      </c>
      <c r="C161" s="194"/>
      <c r="D161" s="228">
        <v>7</v>
      </c>
      <c r="E161" s="65">
        <v>1.9E-3</v>
      </c>
    </row>
    <row r="162" spans="1:5" ht="15.75" x14ac:dyDescent="0.25">
      <c r="A162" s="60">
        <v>8</v>
      </c>
      <c r="B162" s="65">
        <v>4.0000000000000002E-4</v>
      </c>
      <c r="C162" s="194"/>
      <c r="D162" s="228">
        <v>8</v>
      </c>
      <c r="E162" s="65">
        <v>1.8E-3</v>
      </c>
    </row>
    <row r="163" spans="1:5" ht="15.75" x14ac:dyDescent="0.25">
      <c r="A163" s="60">
        <v>9</v>
      </c>
      <c r="B163" s="65">
        <v>6.9999999999999999E-4</v>
      </c>
      <c r="C163" s="194"/>
      <c r="D163" s="228">
        <v>9</v>
      </c>
      <c r="E163" s="65">
        <v>2.8999999999999998E-3</v>
      </c>
    </row>
    <row r="164" spans="1:5" ht="15.75" x14ac:dyDescent="0.25">
      <c r="A164" s="60">
        <v>10</v>
      </c>
      <c r="B164" s="65">
        <v>2.9999999999999997E-4</v>
      </c>
      <c r="C164" s="194"/>
      <c r="D164" s="228">
        <v>10</v>
      </c>
      <c r="E164" s="65">
        <v>1.4E-3</v>
      </c>
    </row>
    <row r="165" spans="1:5" ht="15.75" x14ac:dyDescent="0.25">
      <c r="A165" s="60">
        <v>11</v>
      </c>
      <c r="B165" s="65">
        <v>6.9999999999999999E-4</v>
      </c>
      <c r="C165" s="194"/>
      <c r="D165" s="228">
        <v>11</v>
      </c>
      <c r="E165" s="65">
        <v>2.8E-3</v>
      </c>
    </row>
    <row r="166" spans="1:5" ht="15.75" x14ac:dyDescent="0.25">
      <c r="A166" s="60">
        <v>12</v>
      </c>
      <c r="B166" s="65">
        <v>2.9999999999999997E-4</v>
      </c>
      <c r="C166" s="194"/>
      <c r="D166" s="228">
        <v>12</v>
      </c>
      <c r="E166" s="65">
        <v>1.2999999999999999E-3</v>
      </c>
    </row>
    <row r="167" spans="1:5" ht="15.75" x14ac:dyDescent="0.25">
      <c r="A167" s="60">
        <v>13</v>
      </c>
      <c r="B167" s="65">
        <v>2.9999999999999997E-4</v>
      </c>
      <c r="C167" s="196"/>
      <c r="D167" s="228">
        <v>13</v>
      </c>
      <c r="E167" s="65">
        <v>1.4E-3</v>
      </c>
    </row>
    <row r="168" spans="1:5" ht="15.75" x14ac:dyDescent="0.25">
      <c r="A168" s="60">
        <v>14</v>
      </c>
      <c r="B168" s="65">
        <v>4.0000000000000002E-4</v>
      </c>
      <c r="C168" s="196"/>
      <c r="D168" s="228">
        <v>14</v>
      </c>
      <c r="E168" s="65">
        <v>1.8E-3</v>
      </c>
    </row>
    <row r="169" spans="1:5" ht="15.75" x14ac:dyDescent="0.25">
      <c r="A169" s="60">
        <v>15</v>
      </c>
      <c r="B169" s="65">
        <v>4.0000000000000002E-4</v>
      </c>
      <c r="C169" s="196"/>
      <c r="D169" s="228">
        <v>15</v>
      </c>
      <c r="E169" s="65">
        <v>1.6000000000000001E-3</v>
      </c>
    </row>
    <row r="170" spans="1:5" ht="15.75" x14ac:dyDescent="0.25">
      <c r="A170" s="60">
        <v>16</v>
      </c>
      <c r="B170" s="65">
        <v>5.0000000000000001E-4</v>
      </c>
      <c r="C170" s="196"/>
      <c r="D170" s="228">
        <v>16</v>
      </c>
      <c r="E170" s="65">
        <v>2.2000000000000001E-3</v>
      </c>
    </row>
    <row r="171" spans="1:5" ht="15.75" x14ac:dyDescent="0.25">
      <c r="A171" s="60">
        <v>17</v>
      </c>
      <c r="B171" s="65">
        <v>2.9999999999999997E-4</v>
      </c>
      <c r="C171" s="196"/>
      <c r="D171" s="228">
        <v>17</v>
      </c>
      <c r="E171" s="65">
        <v>4.0000000000000001E-3</v>
      </c>
    </row>
    <row r="172" spans="1:5" ht="15.75" x14ac:dyDescent="0.25">
      <c r="A172" s="60">
        <v>18</v>
      </c>
      <c r="B172" s="65">
        <v>6.9999999999999999E-4</v>
      </c>
      <c r="C172" s="196"/>
      <c r="D172" s="228">
        <v>18</v>
      </c>
      <c r="E172" s="65">
        <v>2.8E-3</v>
      </c>
    </row>
    <row r="173" spans="1:5" ht="15.75" x14ac:dyDescent="0.25">
      <c r="A173" s="60">
        <v>19</v>
      </c>
      <c r="B173" s="65">
        <v>4.0000000000000002E-4</v>
      </c>
      <c r="C173" s="196"/>
      <c r="D173" s="228">
        <v>19</v>
      </c>
      <c r="E173" s="65">
        <v>1.5E-3</v>
      </c>
    </row>
    <row r="174" spans="1:5" ht="15.75" x14ac:dyDescent="0.25">
      <c r="A174" s="60">
        <v>20</v>
      </c>
      <c r="B174" s="65">
        <v>2.9999999999999997E-4</v>
      </c>
      <c r="C174" s="196"/>
      <c r="D174" s="228">
        <v>20</v>
      </c>
      <c r="E174" s="65">
        <v>1.2999999999999999E-3</v>
      </c>
    </row>
    <row r="175" spans="1:5" ht="15.75" x14ac:dyDescent="0.25">
      <c r="A175" s="60">
        <v>21</v>
      </c>
      <c r="B175" s="65">
        <v>5.0000000000000001E-4</v>
      </c>
      <c r="C175" s="196"/>
      <c r="D175" s="228">
        <v>21</v>
      </c>
      <c r="E175" s="65">
        <v>1.2999999999999999E-3</v>
      </c>
    </row>
    <row r="176" spans="1:5" ht="15.75" x14ac:dyDescent="0.25">
      <c r="A176" s="60">
        <v>22</v>
      </c>
      <c r="B176" s="65">
        <v>4.0000000000000002E-4</v>
      </c>
      <c r="C176" s="196"/>
      <c r="D176" s="228">
        <v>22</v>
      </c>
      <c r="E176" s="65">
        <v>1.5E-3</v>
      </c>
    </row>
    <row r="177" spans="1:7" ht="15.75" x14ac:dyDescent="0.25">
      <c r="A177" s="60">
        <v>23</v>
      </c>
      <c r="B177" s="65">
        <v>4.0000000000000002E-4</v>
      </c>
      <c r="C177" s="196"/>
      <c r="D177" s="228">
        <v>23</v>
      </c>
      <c r="E177" s="65">
        <v>1.6000000000000001E-3</v>
      </c>
    </row>
    <row r="178" spans="1:7" ht="15.75" x14ac:dyDescent="0.25">
      <c r="A178" s="60">
        <v>24</v>
      </c>
      <c r="B178" s="65">
        <v>2.6190999999999996E-4</v>
      </c>
      <c r="C178" s="196"/>
      <c r="D178" s="228">
        <v>24</v>
      </c>
      <c r="E178" s="65">
        <v>1.1000000000000001E-3</v>
      </c>
    </row>
    <row r="179" spans="1:7" ht="15.75" x14ac:dyDescent="0.25">
      <c r="A179" s="60">
        <v>25</v>
      </c>
      <c r="B179" s="65">
        <v>4.0000000000000002E-4</v>
      </c>
      <c r="C179" s="196"/>
      <c r="D179" s="228">
        <v>25</v>
      </c>
      <c r="E179" s="65">
        <v>1.4E-3</v>
      </c>
    </row>
    <row r="180" spans="1:7" ht="15.75" x14ac:dyDescent="0.25">
      <c r="A180" s="60">
        <v>26</v>
      </c>
      <c r="B180" s="65">
        <v>4.2857999999999991E-4</v>
      </c>
      <c r="C180" s="196"/>
      <c r="D180" s="228">
        <v>26</v>
      </c>
      <c r="E180" s="65">
        <v>1.8E-3</v>
      </c>
    </row>
    <row r="181" spans="1:7" ht="15.75" x14ac:dyDescent="0.25">
      <c r="A181" s="60">
        <v>27</v>
      </c>
      <c r="B181" s="65">
        <v>5.9999999999999995E-4</v>
      </c>
      <c r="C181" s="196"/>
      <c r="D181" s="228">
        <v>27</v>
      </c>
      <c r="E181" s="65">
        <v>2.3999999999999998E-3</v>
      </c>
    </row>
    <row r="182" spans="1:7" ht="15.75" x14ac:dyDescent="0.25">
      <c r="A182" s="60">
        <v>28</v>
      </c>
      <c r="B182" s="65">
        <v>4.0000000000000002E-4</v>
      </c>
      <c r="C182" s="197"/>
      <c r="D182" s="228">
        <v>28</v>
      </c>
      <c r="E182" s="65">
        <v>1.1000000000000001E-3</v>
      </c>
    </row>
    <row r="183" spans="1:7" ht="15.75" x14ac:dyDescent="0.25">
      <c r="A183" s="60">
        <v>29</v>
      </c>
      <c r="B183" s="65">
        <v>2.9999999999999997E-4</v>
      </c>
      <c r="C183" s="197"/>
      <c r="D183" s="228">
        <v>29</v>
      </c>
      <c r="E183" s="65">
        <v>1.4E-3</v>
      </c>
    </row>
    <row r="184" spans="1:7" ht="15.75" x14ac:dyDescent="0.25">
      <c r="A184" s="60">
        <v>30</v>
      </c>
      <c r="B184" s="65">
        <v>5.0000000000000001E-4</v>
      </c>
      <c r="C184" s="196"/>
      <c r="D184" s="228">
        <v>30</v>
      </c>
      <c r="E184" s="65">
        <v>1.5E-3</v>
      </c>
    </row>
    <row r="185" spans="1:7" ht="15.75" x14ac:dyDescent="0.25">
      <c r="A185" s="69" t="s">
        <v>57</v>
      </c>
      <c r="B185" s="64">
        <f>AVERAGE(B155:B184)</f>
        <v>4.5634966666666652E-4</v>
      </c>
      <c r="C185" s="194"/>
      <c r="D185" s="220" t="s">
        <v>57</v>
      </c>
      <c r="E185" s="64">
        <f>AVERAGE(E155:E184)</f>
        <v>1.9366666666666662E-3</v>
      </c>
    </row>
    <row r="186" spans="1:7" ht="15.75" x14ac:dyDescent="0.25">
      <c r="A186" s="69" t="s">
        <v>58</v>
      </c>
      <c r="B186" s="65">
        <f>STDEV(B155:B184)</f>
        <v>1.4909232461299192E-4</v>
      </c>
      <c r="C186" s="194"/>
      <c r="D186" s="220" t="s">
        <v>58</v>
      </c>
      <c r="E186" s="65">
        <f>STDEV(E155:E184)</f>
        <v>7.4114698311111837E-4</v>
      </c>
    </row>
    <row r="187" spans="1:7" ht="15.75" x14ac:dyDescent="0.25">
      <c r="A187" s="54"/>
    </row>
    <row r="188" spans="1:7" ht="15.75" x14ac:dyDescent="0.25">
      <c r="A188" s="54"/>
      <c r="B188" s="69"/>
      <c r="C188" s="194"/>
      <c r="D188" s="220"/>
      <c r="E188" s="197"/>
      <c r="F188" s="54"/>
      <c r="G188" s="60"/>
    </row>
    <row r="189" spans="1:7" ht="15.75" x14ac:dyDescent="0.25">
      <c r="A189" s="54"/>
      <c r="B189" s="54"/>
      <c r="C189" s="197"/>
      <c r="D189" s="224"/>
      <c r="E189" s="197"/>
      <c r="F189" s="54"/>
      <c r="G189" s="60"/>
    </row>
    <row r="190" spans="1:7" ht="15.75" x14ac:dyDescent="0.25">
      <c r="A190" s="60"/>
      <c r="B190" s="60"/>
      <c r="C190" s="196"/>
      <c r="D190" s="220"/>
      <c r="E190" s="196"/>
      <c r="F190" s="60"/>
      <c r="G190" s="113"/>
    </row>
    <row r="191" spans="1:7" ht="15.75" x14ac:dyDescent="0.25">
      <c r="A191" s="60"/>
      <c r="B191" s="60"/>
      <c r="C191" s="196"/>
      <c r="D191" s="220"/>
      <c r="E191" s="196"/>
      <c r="F191" s="60"/>
      <c r="G191" s="113"/>
    </row>
    <row r="192" spans="1:7" ht="15.75" x14ac:dyDescent="0.25">
      <c r="A192" s="60"/>
      <c r="B192" s="60"/>
      <c r="C192" s="196"/>
      <c r="D192" s="220"/>
      <c r="E192" s="196"/>
      <c r="F192" s="60"/>
      <c r="G192" s="113"/>
    </row>
    <row r="193" spans="1:7" x14ac:dyDescent="0.25">
      <c r="A193" s="2"/>
      <c r="B193" s="2"/>
      <c r="C193" s="226"/>
      <c r="D193" s="227"/>
      <c r="E193" s="226"/>
      <c r="F193" s="2"/>
      <c r="G193" s="52"/>
    </row>
  </sheetData>
  <mergeCells count="2">
    <mergeCell ref="C7:D7"/>
    <mergeCell ref="C103:D10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
  <sheetViews>
    <sheetView workbookViewId="0">
      <selection activeCell="A3" sqref="A3"/>
    </sheetView>
  </sheetViews>
  <sheetFormatPr baseColWidth="10" defaultRowHeight="15" x14ac:dyDescent="0.25"/>
  <cols>
    <col min="1" max="1" width="11.42578125" style="232"/>
    <col min="2" max="3" width="29.140625" customWidth="1"/>
    <col min="4" max="4" width="9.28515625" customWidth="1"/>
    <col min="5" max="5" width="20.42578125" customWidth="1"/>
    <col min="6" max="6" width="22" customWidth="1"/>
    <col min="7" max="7" width="46.85546875" customWidth="1"/>
    <col min="8" max="8" width="54.85546875" style="2" customWidth="1"/>
    <col min="9" max="9" width="44.140625" customWidth="1"/>
  </cols>
  <sheetData>
    <row r="2" spans="1:9" ht="15.75" x14ac:dyDescent="0.25">
      <c r="A2" s="165" t="s">
        <v>309</v>
      </c>
      <c r="B2" s="54"/>
      <c r="C2" s="54"/>
      <c r="D2" s="54"/>
      <c r="E2" s="54"/>
      <c r="F2" s="54"/>
      <c r="G2" s="54"/>
      <c r="H2" s="60"/>
      <c r="I2" s="54"/>
    </row>
    <row r="3" spans="1:9" ht="15.75" x14ac:dyDescent="0.25">
      <c r="A3" s="165" t="s">
        <v>296</v>
      </c>
      <c r="B3" s="54"/>
      <c r="C3" s="54"/>
      <c r="D3" s="54"/>
      <c r="E3" s="54"/>
      <c r="F3" s="54"/>
      <c r="G3" s="54"/>
      <c r="H3" s="60"/>
      <c r="I3" s="54"/>
    </row>
    <row r="4" spans="1:9" ht="15.75" x14ac:dyDescent="0.25">
      <c r="A4" s="165" t="s">
        <v>297</v>
      </c>
      <c r="B4" s="54"/>
      <c r="C4" s="54"/>
      <c r="D4" s="54"/>
      <c r="E4" s="54"/>
      <c r="F4" s="54"/>
      <c r="G4" s="54"/>
      <c r="H4" s="60"/>
      <c r="I4" s="54"/>
    </row>
    <row r="5" spans="1:9" ht="15.75" x14ac:dyDescent="0.25">
      <c r="A5" s="165" t="s">
        <v>310</v>
      </c>
      <c r="B5" s="54"/>
      <c r="C5" s="54"/>
      <c r="D5" s="54"/>
      <c r="E5" s="54"/>
      <c r="F5" s="54"/>
      <c r="G5" s="54"/>
      <c r="H5" s="60"/>
      <c r="I5" s="54"/>
    </row>
    <row r="6" spans="1:9" ht="15.75" x14ac:dyDescent="0.25">
      <c r="A6" s="165"/>
      <c r="B6" s="54"/>
      <c r="C6" s="54"/>
      <c r="D6" s="54"/>
      <c r="E6" s="54"/>
      <c r="F6" s="54"/>
      <c r="G6" s="54"/>
      <c r="H6" s="60"/>
      <c r="I6" s="54"/>
    </row>
    <row r="7" spans="1:9" ht="15.75" x14ac:dyDescent="0.25">
      <c r="A7" s="241" t="s">
        <v>271</v>
      </c>
      <c r="B7" s="241" t="s">
        <v>270</v>
      </c>
      <c r="C7" s="241" t="s">
        <v>272</v>
      </c>
      <c r="D7" s="241" t="s">
        <v>269</v>
      </c>
      <c r="E7" s="241" t="s">
        <v>268</v>
      </c>
      <c r="F7" s="241" t="s">
        <v>226</v>
      </c>
      <c r="G7" s="241" t="s">
        <v>227</v>
      </c>
      <c r="H7" s="242" t="s">
        <v>304</v>
      </c>
      <c r="I7" s="241" t="s">
        <v>228</v>
      </c>
    </row>
    <row r="8" spans="1:9" ht="30.75" x14ac:dyDescent="0.25">
      <c r="A8" s="243" t="s">
        <v>275</v>
      </c>
      <c r="B8" s="243" t="s">
        <v>230</v>
      </c>
      <c r="C8" s="243" t="s">
        <v>229</v>
      </c>
      <c r="D8" s="244" t="s">
        <v>274</v>
      </c>
      <c r="E8" s="243" t="s">
        <v>273</v>
      </c>
      <c r="F8" s="243" t="s">
        <v>277</v>
      </c>
      <c r="G8" s="245" t="s">
        <v>232</v>
      </c>
      <c r="H8" s="248" t="s">
        <v>299</v>
      </c>
      <c r="I8" s="245" t="s">
        <v>233</v>
      </c>
    </row>
    <row r="9" spans="1:9" ht="30.75" x14ac:dyDescent="0.25">
      <c r="A9" s="243" t="s">
        <v>275</v>
      </c>
      <c r="B9" s="243" t="s">
        <v>234</v>
      </c>
      <c r="C9" s="243" t="s">
        <v>235</v>
      </c>
      <c r="D9" s="243" t="s">
        <v>274</v>
      </c>
      <c r="E9" s="243" t="s">
        <v>276</v>
      </c>
      <c r="F9" s="243" t="s">
        <v>277</v>
      </c>
      <c r="G9" s="245" t="s">
        <v>232</v>
      </c>
      <c r="H9" s="248" t="s">
        <v>300</v>
      </c>
      <c r="I9" s="245" t="s">
        <v>278</v>
      </c>
    </row>
    <row r="10" spans="1:9" ht="30.75" x14ac:dyDescent="0.25">
      <c r="A10" s="243" t="s">
        <v>275</v>
      </c>
      <c r="B10" s="243" t="s">
        <v>238</v>
      </c>
      <c r="C10" s="243" t="s">
        <v>239</v>
      </c>
      <c r="D10" s="243" t="s">
        <v>274</v>
      </c>
      <c r="E10" s="243" t="s">
        <v>279</v>
      </c>
      <c r="F10" s="243" t="s">
        <v>277</v>
      </c>
      <c r="G10" s="245" t="s">
        <v>240</v>
      </c>
      <c r="H10" s="248" t="s">
        <v>298</v>
      </c>
      <c r="I10" s="245" t="s">
        <v>280</v>
      </c>
    </row>
    <row r="11" spans="1:9" ht="30.75" x14ac:dyDescent="0.25">
      <c r="A11" s="243" t="s">
        <v>275</v>
      </c>
      <c r="B11" s="243" t="s">
        <v>241</v>
      </c>
      <c r="C11" s="243" t="s">
        <v>242</v>
      </c>
      <c r="D11" s="243" t="s">
        <v>274</v>
      </c>
      <c r="E11" s="243" t="s">
        <v>282</v>
      </c>
      <c r="F11" s="243" t="s">
        <v>236</v>
      </c>
      <c r="G11" s="245" t="s">
        <v>243</v>
      </c>
      <c r="H11" s="248" t="s">
        <v>301</v>
      </c>
      <c r="I11" s="245" t="s">
        <v>281</v>
      </c>
    </row>
    <row r="12" spans="1:9" ht="15.75" x14ac:dyDescent="0.25">
      <c r="A12" s="243" t="s">
        <v>275</v>
      </c>
      <c r="B12" s="243" t="s">
        <v>244</v>
      </c>
      <c r="C12" s="243" t="s">
        <v>245</v>
      </c>
      <c r="D12" s="243" t="s">
        <v>274</v>
      </c>
      <c r="E12" s="243" t="s">
        <v>283</v>
      </c>
      <c r="F12" s="243" t="s">
        <v>246</v>
      </c>
      <c r="G12" s="241" t="s">
        <v>232</v>
      </c>
      <c r="H12" s="248" t="s">
        <v>302</v>
      </c>
      <c r="I12" s="245" t="s">
        <v>293</v>
      </c>
    </row>
    <row r="13" spans="1:9" ht="30.75" customHeight="1" x14ac:dyDescent="0.25">
      <c r="A13" s="243" t="s">
        <v>275</v>
      </c>
      <c r="B13" s="243" t="s">
        <v>247</v>
      </c>
      <c r="C13" s="243" t="s">
        <v>248</v>
      </c>
      <c r="D13" s="243" t="s">
        <v>274</v>
      </c>
      <c r="E13" s="243" t="s">
        <v>284</v>
      </c>
      <c r="F13" s="243" t="s">
        <v>285</v>
      </c>
      <c r="G13" s="245" t="s">
        <v>249</v>
      </c>
      <c r="H13" s="248" t="s">
        <v>250</v>
      </c>
      <c r="I13" s="245" t="s">
        <v>286</v>
      </c>
    </row>
    <row r="14" spans="1:9" ht="30.75" x14ac:dyDescent="0.25">
      <c r="A14" s="243" t="s">
        <v>275</v>
      </c>
      <c r="B14" s="243" t="s">
        <v>251</v>
      </c>
      <c r="C14" s="243" t="s">
        <v>252</v>
      </c>
      <c r="D14" s="243" t="s">
        <v>274</v>
      </c>
      <c r="E14" s="243" t="s">
        <v>287</v>
      </c>
      <c r="F14" s="243" t="s">
        <v>237</v>
      </c>
      <c r="G14" s="241" t="s">
        <v>253</v>
      </c>
      <c r="H14" s="248" t="s">
        <v>254</v>
      </c>
      <c r="I14" s="245" t="s">
        <v>293</v>
      </c>
    </row>
    <row r="15" spans="1:9" ht="60.75" x14ac:dyDescent="0.25">
      <c r="A15" s="246" t="s">
        <v>288</v>
      </c>
      <c r="B15" s="243" t="s">
        <v>255</v>
      </c>
      <c r="C15" s="243" t="s">
        <v>256</v>
      </c>
      <c r="D15" s="243" t="s">
        <v>274</v>
      </c>
      <c r="E15" s="243" t="s">
        <v>289</v>
      </c>
      <c r="F15" s="243" t="s">
        <v>285</v>
      </c>
      <c r="G15" s="245" t="s">
        <v>257</v>
      </c>
      <c r="H15" s="248" t="s">
        <v>303</v>
      </c>
      <c r="I15" s="245" t="s">
        <v>293</v>
      </c>
    </row>
    <row r="16" spans="1:9" ht="15.75" x14ac:dyDescent="0.25">
      <c r="A16" s="246" t="s">
        <v>288</v>
      </c>
      <c r="B16" s="243" t="s">
        <v>258</v>
      </c>
      <c r="C16" s="243" t="s">
        <v>259</v>
      </c>
      <c r="D16" s="243" t="s">
        <v>290</v>
      </c>
      <c r="E16" s="243" t="s">
        <v>291</v>
      </c>
      <c r="F16" s="243" t="s">
        <v>260</v>
      </c>
      <c r="G16" s="241" t="s">
        <v>261</v>
      </c>
      <c r="H16" s="248" t="s">
        <v>292</v>
      </c>
      <c r="I16" s="245" t="s">
        <v>293</v>
      </c>
    </row>
    <row r="17" spans="1:9" ht="15.75" x14ac:dyDescent="0.25">
      <c r="A17" s="246" t="s">
        <v>288</v>
      </c>
      <c r="B17" s="243" t="s">
        <v>262</v>
      </c>
      <c r="C17" s="243" t="s">
        <v>263</v>
      </c>
      <c r="D17" s="243" t="s">
        <v>274</v>
      </c>
      <c r="E17" s="243" t="s">
        <v>294</v>
      </c>
      <c r="F17" s="243" t="s">
        <v>231</v>
      </c>
      <c r="G17" s="241" t="s">
        <v>264</v>
      </c>
      <c r="H17" s="248" t="s">
        <v>292</v>
      </c>
      <c r="I17" s="245" t="s">
        <v>293</v>
      </c>
    </row>
    <row r="18" spans="1:9" ht="15.75" x14ac:dyDescent="0.25">
      <c r="A18" s="246" t="s">
        <v>288</v>
      </c>
      <c r="B18" s="243" t="s">
        <v>265</v>
      </c>
      <c r="C18" s="243" t="s">
        <v>266</v>
      </c>
      <c r="D18" s="243" t="s">
        <v>290</v>
      </c>
      <c r="E18" s="243" t="s">
        <v>295</v>
      </c>
      <c r="F18" s="243" t="s">
        <v>231</v>
      </c>
      <c r="G18" s="241" t="s">
        <v>267</v>
      </c>
      <c r="H18" s="248" t="s">
        <v>292</v>
      </c>
      <c r="I18" s="245" t="s">
        <v>293</v>
      </c>
    </row>
    <row r="19" spans="1:9" s="229" customFormat="1" ht="15.75" x14ac:dyDescent="0.25">
      <c r="A19" s="247"/>
      <c r="B19" s="127"/>
      <c r="C19" s="247"/>
      <c r="D19" s="247"/>
      <c r="E19" s="247"/>
      <c r="F19" s="127"/>
      <c r="G19" s="127"/>
      <c r="H19" s="30"/>
      <c r="I19" s="247"/>
    </row>
    <row r="20" spans="1:9" s="229" customFormat="1" x14ac:dyDescent="0.25">
      <c r="A20" s="230"/>
      <c r="C20" s="230"/>
      <c r="D20" s="230"/>
      <c r="E20" s="230"/>
      <c r="F20" s="230"/>
      <c r="G20" s="230"/>
      <c r="H20" s="231"/>
      <c r="I20" s="230"/>
    </row>
    <row r="21" spans="1:9" s="229" customFormat="1" x14ac:dyDescent="0.25">
      <c r="A21" s="230"/>
      <c r="C21" s="230"/>
      <c r="D21" s="230"/>
      <c r="E21" s="230"/>
      <c r="F21" s="230"/>
      <c r="G21" s="230"/>
      <c r="H21" s="231"/>
      <c r="I21" s="230"/>
    </row>
    <row r="22" spans="1:9" s="229" customFormat="1" x14ac:dyDescent="0.25">
      <c r="A22" s="230"/>
      <c r="C22" s="230"/>
      <c r="D22" s="230"/>
      <c r="E22" s="230"/>
      <c r="H22" s="231"/>
      <c r="I22" s="230"/>
    </row>
    <row r="23" spans="1:9" s="229" customFormat="1" x14ac:dyDescent="0.25">
      <c r="A23" s="230"/>
      <c r="C23" s="230"/>
      <c r="D23" s="230"/>
      <c r="E23" s="230"/>
      <c r="F23" s="230"/>
      <c r="G23" s="230"/>
      <c r="H23" s="231"/>
      <c r="I23" s="230"/>
    </row>
    <row r="24" spans="1:9" s="229" customFormat="1" x14ac:dyDescent="0.25">
      <c r="A24" s="230"/>
      <c r="C24" s="230"/>
      <c r="D24" s="230"/>
      <c r="E24" s="230"/>
      <c r="F24" s="230"/>
      <c r="G24" s="230"/>
      <c r="H24" s="231"/>
      <c r="I24" s="230"/>
    </row>
    <row r="25" spans="1:9" s="229" customFormat="1" x14ac:dyDescent="0.25">
      <c r="A25" s="230"/>
      <c r="C25" s="230"/>
      <c r="D25" s="230"/>
      <c r="E25" s="230"/>
      <c r="H25" s="231"/>
      <c r="I25" s="230"/>
    </row>
    <row r="26" spans="1:9" s="229" customFormat="1" x14ac:dyDescent="0.25">
      <c r="A26" s="230"/>
      <c r="C26" s="230"/>
      <c r="D26" s="230"/>
      <c r="E26" s="230"/>
      <c r="F26" s="230"/>
      <c r="G26" s="230"/>
      <c r="H26" s="231"/>
      <c r="I26" s="230"/>
    </row>
    <row r="27" spans="1:9" s="229" customFormat="1" x14ac:dyDescent="0.25">
      <c r="A27" s="230"/>
      <c r="C27" s="230"/>
      <c r="D27" s="230"/>
      <c r="E27" s="230"/>
      <c r="F27" s="230"/>
      <c r="G27" s="230"/>
      <c r="H27" s="231"/>
      <c r="I27" s="230"/>
    </row>
    <row r="28" spans="1:9" s="229" customFormat="1" x14ac:dyDescent="0.25">
      <c r="A28" s="230"/>
      <c r="H28" s="3"/>
    </row>
    <row r="29" spans="1:9" s="229" customFormat="1" x14ac:dyDescent="0.25">
      <c r="A29" s="230"/>
      <c r="H29"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3"/>
  <sheetViews>
    <sheetView zoomScale="118" zoomScaleNormal="118" workbookViewId="0">
      <selection activeCell="D37" sqref="D37"/>
    </sheetView>
  </sheetViews>
  <sheetFormatPr baseColWidth="10" defaultColWidth="8.85546875" defaultRowHeight="15" x14ac:dyDescent="0.25"/>
  <cols>
    <col min="1" max="1" width="18.42578125" style="7" customWidth="1"/>
    <col min="2" max="2" width="9" style="7" customWidth="1"/>
    <col min="3" max="3" width="9.7109375" style="7" customWidth="1"/>
    <col min="4" max="4" width="14.42578125" style="7" customWidth="1"/>
    <col min="5" max="5" width="14.28515625" style="7" customWidth="1"/>
    <col min="6" max="6" width="16.28515625" style="7" customWidth="1"/>
    <col min="7" max="7" width="17.140625" style="7" customWidth="1"/>
    <col min="8" max="8" width="17.5703125" style="7" customWidth="1"/>
    <col min="9" max="9" width="14.7109375" style="7" customWidth="1"/>
    <col min="10" max="11" width="13.85546875" style="7" customWidth="1"/>
    <col min="12" max="12" width="17.28515625" style="7" customWidth="1"/>
    <col min="13" max="13" width="16.5703125" style="7" customWidth="1"/>
    <col min="14" max="16" width="27.7109375" style="7" customWidth="1"/>
    <col min="17" max="17" width="15.5703125" style="7" customWidth="1"/>
    <col min="18" max="31" width="8.85546875" style="7"/>
  </cols>
  <sheetData>
    <row r="1" spans="1:31" ht="15.75" x14ac:dyDescent="0.25">
      <c r="A1" s="90"/>
      <c r="B1" s="90"/>
      <c r="C1" s="90"/>
      <c r="D1" s="90"/>
      <c r="E1" s="90"/>
      <c r="F1" s="90"/>
      <c r="G1" s="90"/>
      <c r="H1" s="90"/>
      <c r="I1" s="90"/>
    </row>
    <row r="2" spans="1:31" s="38" customFormat="1" x14ac:dyDescent="0.2">
      <c r="A2" s="90" t="s">
        <v>5</v>
      </c>
      <c r="B2" s="90"/>
      <c r="C2" s="90"/>
      <c r="D2" s="90"/>
      <c r="E2" s="90"/>
      <c r="F2" s="90"/>
      <c r="G2" s="90"/>
      <c r="H2" s="90"/>
      <c r="I2" s="90"/>
      <c r="J2" s="37"/>
      <c r="K2" s="37"/>
      <c r="L2" s="37"/>
      <c r="M2" s="37"/>
      <c r="N2" s="37"/>
      <c r="O2" s="37"/>
      <c r="P2" s="37"/>
      <c r="Q2" s="37"/>
      <c r="R2" s="37"/>
      <c r="S2" s="37"/>
      <c r="T2" s="37"/>
      <c r="U2" s="37"/>
      <c r="V2" s="37"/>
      <c r="W2" s="37"/>
      <c r="X2" s="37"/>
      <c r="Y2" s="37"/>
      <c r="Z2" s="37"/>
      <c r="AA2" s="37"/>
      <c r="AB2" s="37"/>
      <c r="AC2" s="37"/>
      <c r="AD2" s="37"/>
      <c r="AE2" s="37"/>
    </row>
    <row r="3" spans="1:31" s="38" customFormat="1" x14ac:dyDescent="0.2">
      <c r="A3" s="90" t="s">
        <v>4</v>
      </c>
      <c r="B3" s="90"/>
      <c r="C3" s="90"/>
      <c r="D3" s="90"/>
      <c r="E3" s="90"/>
      <c r="F3" s="90"/>
      <c r="G3" s="90"/>
      <c r="H3" s="90"/>
      <c r="I3" s="90"/>
      <c r="J3" s="37"/>
      <c r="K3" s="37"/>
      <c r="L3" s="37"/>
      <c r="M3" s="37"/>
      <c r="N3" s="37"/>
      <c r="O3" s="37"/>
      <c r="P3" s="37"/>
      <c r="Q3" s="37"/>
      <c r="R3" s="37"/>
      <c r="S3" s="37"/>
      <c r="T3" s="37"/>
      <c r="U3" s="37"/>
      <c r="V3" s="37"/>
      <c r="W3" s="37"/>
      <c r="X3" s="37"/>
      <c r="Y3" s="37"/>
      <c r="Z3" s="37"/>
      <c r="AA3" s="37"/>
      <c r="AB3" s="37"/>
      <c r="AC3" s="37"/>
      <c r="AD3" s="37"/>
      <c r="AE3" s="37"/>
    </row>
    <row r="4" spans="1:31" s="39" customFormat="1" x14ac:dyDescent="0.2">
      <c r="A4" s="99" t="s">
        <v>183</v>
      </c>
      <c r="B4" s="99"/>
      <c r="C4" s="99"/>
      <c r="D4" s="99"/>
      <c r="E4" s="99"/>
      <c r="F4" s="99"/>
      <c r="G4" s="99"/>
      <c r="H4" s="99"/>
      <c r="I4" s="99"/>
      <c r="J4" s="32"/>
      <c r="K4" s="32"/>
      <c r="L4" s="32"/>
      <c r="M4" s="32"/>
      <c r="N4" s="32"/>
      <c r="O4" s="32"/>
      <c r="P4" s="32"/>
      <c r="Q4" s="32"/>
      <c r="R4" s="32"/>
      <c r="S4" s="32"/>
      <c r="T4" s="32"/>
      <c r="U4" s="32"/>
      <c r="V4" s="32"/>
      <c r="W4" s="32"/>
      <c r="X4" s="32"/>
      <c r="Y4" s="32"/>
      <c r="Z4" s="32"/>
      <c r="AA4" s="32"/>
      <c r="AB4" s="32"/>
      <c r="AC4" s="32"/>
      <c r="AD4" s="32"/>
      <c r="AE4" s="32"/>
    </row>
    <row r="5" spans="1:31" s="39" customFormat="1" x14ac:dyDescent="0.2">
      <c r="A5" s="126" t="s">
        <v>168</v>
      </c>
      <c r="B5" s="126"/>
      <c r="C5" s="99"/>
      <c r="D5" s="99"/>
      <c r="E5" s="99"/>
      <c r="F5" s="99"/>
      <c r="G5" s="99"/>
      <c r="H5" s="99"/>
      <c r="I5" s="99"/>
      <c r="J5" s="32"/>
      <c r="K5" s="32"/>
      <c r="L5" s="32"/>
      <c r="M5" s="32"/>
      <c r="N5" s="32"/>
      <c r="O5" s="32"/>
      <c r="P5" s="32"/>
      <c r="Q5" s="32"/>
      <c r="R5" s="32"/>
      <c r="S5" s="32"/>
      <c r="T5" s="32"/>
      <c r="U5" s="32"/>
      <c r="V5" s="32"/>
      <c r="W5" s="32"/>
      <c r="X5" s="32"/>
      <c r="Y5" s="32"/>
      <c r="Z5" s="32"/>
      <c r="AA5" s="32"/>
      <c r="AB5" s="32"/>
      <c r="AC5" s="32"/>
      <c r="AD5" s="32"/>
      <c r="AE5" s="32"/>
    </row>
    <row r="6" spans="1:31" s="39" customFormat="1" x14ac:dyDescent="0.2">
      <c r="B6" s="126" t="s">
        <v>163</v>
      </c>
      <c r="C6" s="99"/>
      <c r="D6" s="99"/>
      <c r="E6" s="99"/>
      <c r="F6" s="99"/>
      <c r="G6" s="99"/>
      <c r="H6" s="99"/>
      <c r="I6" s="99"/>
      <c r="J6" s="32"/>
      <c r="K6" s="32"/>
      <c r="L6" s="32"/>
      <c r="M6" s="32"/>
      <c r="N6" s="32"/>
      <c r="O6" s="32"/>
      <c r="P6" s="32"/>
      <c r="Q6" s="32"/>
      <c r="R6" s="32"/>
      <c r="S6" s="32"/>
      <c r="T6" s="32"/>
      <c r="U6" s="32"/>
      <c r="V6" s="32"/>
      <c r="W6" s="32"/>
      <c r="X6" s="32"/>
      <c r="Y6" s="32"/>
      <c r="Z6" s="32"/>
      <c r="AA6" s="32"/>
      <c r="AB6" s="32"/>
      <c r="AC6" s="32"/>
      <c r="AD6" s="32"/>
      <c r="AE6" s="32"/>
    </row>
    <row r="7" spans="1:31" s="39" customFormat="1" x14ac:dyDescent="0.2">
      <c r="A7" s="99" t="s">
        <v>9</v>
      </c>
      <c r="B7" s="99" t="s">
        <v>10</v>
      </c>
      <c r="C7" s="126" t="s">
        <v>170</v>
      </c>
      <c r="D7" s="97" t="s">
        <v>16</v>
      </c>
      <c r="E7" s="99" t="s">
        <v>169</v>
      </c>
      <c r="F7" s="94" t="s">
        <v>162</v>
      </c>
      <c r="G7" s="99"/>
      <c r="I7" s="99"/>
      <c r="J7" s="32"/>
      <c r="K7" s="32"/>
      <c r="L7" s="17"/>
      <c r="M7" s="32"/>
      <c r="N7" s="17"/>
      <c r="O7" s="17"/>
      <c r="P7" s="17"/>
      <c r="Q7" s="32"/>
      <c r="R7" s="32"/>
      <c r="S7" s="32"/>
      <c r="T7" s="32"/>
      <c r="U7" s="32"/>
      <c r="V7" s="32"/>
      <c r="W7" s="17"/>
      <c r="X7" s="13"/>
      <c r="Y7" s="17"/>
      <c r="Z7" s="17"/>
      <c r="AA7" s="17"/>
      <c r="AB7" s="32"/>
      <c r="AC7" s="32"/>
      <c r="AD7" s="32"/>
      <c r="AE7" s="32"/>
    </row>
    <row r="8" spans="1:31" s="39" customFormat="1" x14ac:dyDescent="0.2">
      <c r="A8" s="99" t="s">
        <v>1</v>
      </c>
      <c r="B8" s="142">
        <v>1</v>
      </c>
      <c r="C8" s="25">
        <v>1.86</v>
      </c>
      <c r="D8" s="25">
        <v>0</v>
      </c>
      <c r="E8" s="25"/>
      <c r="F8" s="25"/>
      <c r="G8" s="99"/>
      <c r="I8" s="99"/>
      <c r="J8" s="32"/>
      <c r="K8" s="32"/>
      <c r="L8" s="32"/>
      <c r="M8" s="32"/>
      <c r="N8" s="32"/>
      <c r="O8" s="32"/>
      <c r="P8" s="32"/>
      <c r="Q8" s="17"/>
      <c r="R8" s="32"/>
      <c r="S8" s="17"/>
      <c r="T8" s="32"/>
      <c r="U8" s="32"/>
      <c r="V8" s="17"/>
      <c r="W8" s="40"/>
      <c r="X8" s="40"/>
      <c r="Y8" s="40"/>
      <c r="Z8" s="40"/>
      <c r="AA8" s="32"/>
      <c r="AB8" s="32"/>
      <c r="AC8" s="32"/>
      <c r="AD8" s="32"/>
      <c r="AE8" s="32"/>
    </row>
    <row r="9" spans="1:31" s="39" customFormat="1" x14ac:dyDescent="0.2">
      <c r="A9" s="99" t="s">
        <v>1</v>
      </c>
      <c r="B9" s="142">
        <v>2</v>
      </c>
      <c r="C9" s="25">
        <v>1.8</v>
      </c>
      <c r="D9" s="25">
        <v>1</v>
      </c>
      <c r="E9" s="25">
        <v>0.4</v>
      </c>
      <c r="F9" s="25">
        <f t="shared" ref="F9:F36" si="0">+E9*100/C9</f>
        <v>22.222222222222221</v>
      </c>
      <c r="G9" s="99"/>
      <c r="I9" s="99"/>
      <c r="J9" s="32"/>
      <c r="K9" s="32"/>
      <c r="L9" s="32"/>
      <c r="M9" s="32"/>
      <c r="N9" s="32"/>
      <c r="O9" s="32"/>
      <c r="P9" s="32"/>
      <c r="Q9" s="32"/>
      <c r="R9" s="17"/>
      <c r="S9" s="17"/>
      <c r="T9" s="32"/>
      <c r="U9" s="32"/>
      <c r="V9" s="17"/>
      <c r="W9" s="40"/>
      <c r="X9" s="40"/>
      <c r="Y9" s="40"/>
      <c r="Z9" s="40"/>
      <c r="AA9" s="32"/>
      <c r="AB9" s="32"/>
      <c r="AC9" s="32"/>
      <c r="AD9" s="32"/>
      <c r="AE9" s="32"/>
    </row>
    <row r="10" spans="1:31" s="39" customFormat="1" x14ac:dyDescent="0.2">
      <c r="A10" s="99" t="s">
        <v>1</v>
      </c>
      <c r="B10" s="142">
        <v>3</v>
      </c>
      <c r="C10" s="25">
        <v>2.0499999999999998</v>
      </c>
      <c r="D10" s="25">
        <v>1</v>
      </c>
      <c r="E10" s="25">
        <v>1.1200000000000001</v>
      </c>
      <c r="F10" s="25">
        <f t="shared" si="0"/>
        <v>54.634146341463428</v>
      </c>
      <c r="G10" s="99"/>
      <c r="I10" s="99"/>
      <c r="J10" s="32"/>
      <c r="K10" s="32"/>
      <c r="L10" s="32"/>
      <c r="M10" s="32"/>
      <c r="N10" s="32"/>
      <c r="O10" s="32"/>
      <c r="P10" s="32"/>
      <c r="Q10" s="32"/>
      <c r="R10" s="32"/>
      <c r="S10" s="32"/>
      <c r="T10" s="32"/>
      <c r="U10" s="32"/>
      <c r="V10" s="17"/>
      <c r="W10" s="40"/>
      <c r="X10" s="40"/>
      <c r="Y10" s="40"/>
      <c r="Z10" s="40"/>
      <c r="AA10" s="32"/>
      <c r="AB10" s="32"/>
      <c r="AC10" s="32"/>
      <c r="AD10" s="32"/>
      <c r="AE10" s="32"/>
    </row>
    <row r="11" spans="1:31" s="39" customFormat="1" x14ac:dyDescent="0.2">
      <c r="A11" s="99" t="s">
        <v>1</v>
      </c>
      <c r="B11" s="142">
        <v>4</v>
      </c>
      <c r="C11" s="25">
        <v>1.97</v>
      </c>
      <c r="D11" s="25">
        <v>1</v>
      </c>
      <c r="E11" s="25">
        <v>0.62</v>
      </c>
      <c r="F11" s="25">
        <f t="shared" si="0"/>
        <v>31.472081218274113</v>
      </c>
      <c r="G11" s="99"/>
      <c r="I11" s="99"/>
      <c r="J11" s="32"/>
      <c r="K11" s="32"/>
      <c r="L11" s="32"/>
      <c r="M11" s="32"/>
      <c r="N11" s="32"/>
      <c r="O11" s="32"/>
      <c r="P11" s="32"/>
      <c r="Q11" s="32"/>
      <c r="R11" s="32"/>
      <c r="S11" s="32"/>
      <c r="T11" s="32"/>
      <c r="U11" s="32"/>
      <c r="V11" s="17"/>
      <c r="W11" s="40"/>
      <c r="X11" s="40"/>
      <c r="Y11" s="40"/>
      <c r="Z11" s="40"/>
      <c r="AA11" s="32"/>
      <c r="AB11" s="32"/>
      <c r="AC11" s="32"/>
      <c r="AD11" s="32"/>
      <c r="AE11" s="32"/>
    </row>
    <row r="12" spans="1:31" s="39" customFormat="1" x14ac:dyDescent="0.2">
      <c r="A12" s="99" t="s">
        <v>1</v>
      </c>
      <c r="B12" s="142">
        <v>5</v>
      </c>
      <c r="C12" s="25">
        <v>2</v>
      </c>
      <c r="D12" s="25">
        <v>1</v>
      </c>
      <c r="E12" s="25">
        <v>0.42</v>
      </c>
      <c r="F12" s="25">
        <f t="shared" si="0"/>
        <v>21</v>
      </c>
      <c r="G12" s="99"/>
      <c r="I12" s="99"/>
      <c r="J12" s="32"/>
      <c r="K12" s="32"/>
      <c r="L12" s="32"/>
      <c r="M12" s="32"/>
      <c r="N12" s="32"/>
      <c r="O12" s="32"/>
      <c r="P12" s="32"/>
      <c r="Q12" s="32"/>
      <c r="R12" s="32"/>
      <c r="S12" s="32"/>
      <c r="T12" s="32"/>
      <c r="U12" s="32"/>
      <c r="V12" s="17"/>
      <c r="W12" s="40"/>
      <c r="X12" s="40"/>
      <c r="Y12" s="40"/>
      <c r="Z12" s="40"/>
      <c r="AA12" s="32"/>
      <c r="AB12" s="32"/>
      <c r="AC12" s="32"/>
      <c r="AD12" s="32"/>
      <c r="AE12" s="32"/>
    </row>
    <row r="13" spans="1:31" s="39" customFormat="1" x14ac:dyDescent="0.2">
      <c r="A13" s="99" t="s">
        <v>1</v>
      </c>
      <c r="B13" s="142">
        <v>6</v>
      </c>
      <c r="C13" s="25">
        <v>2.0699999999999998</v>
      </c>
      <c r="D13" s="25">
        <v>0</v>
      </c>
      <c r="E13" s="25"/>
      <c r="F13" s="25"/>
      <c r="G13" s="99"/>
      <c r="I13" s="99"/>
      <c r="J13" s="32"/>
      <c r="K13" s="32"/>
      <c r="L13" s="32"/>
      <c r="M13" s="32"/>
      <c r="N13" s="32"/>
      <c r="O13" s="32"/>
      <c r="P13" s="32"/>
      <c r="Q13" s="32"/>
      <c r="R13" s="32"/>
      <c r="S13" s="32"/>
      <c r="T13" s="32"/>
      <c r="U13" s="32"/>
      <c r="V13" s="17"/>
      <c r="W13" s="40"/>
      <c r="X13" s="40"/>
      <c r="Y13" s="40"/>
      <c r="Z13" s="40"/>
      <c r="AA13" s="32"/>
      <c r="AB13" s="32"/>
      <c r="AC13" s="32"/>
      <c r="AD13" s="32"/>
      <c r="AE13" s="32"/>
    </row>
    <row r="14" spans="1:31" s="39" customFormat="1" x14ac:dyDescent="0.2">
      <c r="A14" s="99" t="s">
        <v>1</v>
      </c>
      <c r="B14" s="142">
        <v>7</v>
      </c>
      <c r="C14" s="25">
        <v>1.86</v>
      </c>
      <c r="D14" s="25">
        <v>1</v>
      </c>
      <c r="E14" s="25">
        <v>0.12</v>
      </c>
      <c r="F14" s="25">
        <f t="shared" si="0"/>
        <v>6.4516129032258061</v>
      </c>
      <c r="G14" s="99"/>
      <c r="I14" s="99"/>
      <c r="J14" s="32"/>
      <c r="K14" s="32"/>
      <c r="L14" s="32"/>
      <c r="M14" s="32"/>
      <c r="N14" s="32"/>
      <c r="O14" s="32"/>
      <c r="P14" s="32"/>
      <c r="Q14" s="32"/>
      <c r="R14" s="32"/>
      <c r="S14" s="32"/>
      <c r="T14" s="32"/>
      <c r="U14" s="32"/>
      <c r="V14" s="17"/>
      <c r="W14" s="40"/>
      <c r="X14" s="40"/>
      <c r="Y14" s="40"/>
      <c r="Z14" s="40"/>
      <c r="AA14" s="32"/>
      <c r="AB14" s="32"/>
      <c r="AC14" s="32"/>
      <c r="AD14" s="32"/>
      <c r="AE14" s="32"/>
    </row>
    <row r="15" spans="1:31" s="39" customFormat="1" x14ac:dyDescent="0.2">
      <c r="A15" s="99" t="s">
        <v>1</v>
      </c>
      <c r="B15" s="142">
        <v>8</v>
      </c>
      <c r="C15" s="25">
        <v>2.17</v>
      </c>
      <c r="D15" s="25">
        <v>1</v>
      </c>
      <c r="E15" s="25">
        <v>1.28</v>
      </c>
      <c r="F15" s="25">
        <f t="shared" si="0"/>
        <v>58.986175115207374</v>
      </c>
      <c r="G15" s="99"/>
      <c r="I15" s="99"/>
      <c r="J15" s="32"/>
      <c r="K15" s="32"/>
      <c r="L15" s="32"/>
      <c r="M15" s="32"/>
      <c r="N15" s="32"/>
      <c r="O15" s="32"/>
      <c r="P15" s="32"/>
      <c r="Q15" s="32"/>
      <c r="R15" s="32"/>
      <c r="S15" s="32"/>
      <c r="T15" s="32"/>
      <c r="U15" s="32"/>
      <c r="V15" s="17"/>
      <c r="W15" s="40"/>
      <c r="X15" s="40"/>
      <c r="Y15" s="40"/>
      <c r="Z15" s="40"/>
      <c r="AA15" s="32"/>
      <c r="AB15" s="32"/>
      <c r="AC15" s="32"/>
      <c r="AD15" s="32"/>
      <c r="AE15" s="32"/>
    </row>
    <row r="16" spans="1:31" s="39" customFormat="1" x14ac:dyDescent="0.2">
      <c r="A16" s="99" t="s">
        <v>1</v>
      </c>
      <c r="B16" s="142">
        <v>9</v>
      </c>
      <c r="C16" s="25">
        <v>2.0499999999999998</v>
      </c>
      <c r="D16" s="25">
        <v>0</v>
      </c>
      <c r="E16" s="25"/>
      <c r="F16" s="25"/>
      <c r="G16" s="99"/>
      <c r="I16" s="99"/>
      <c r="J16" s="32"/>
      <c r="K16" s="32"/>
      <c r="L16" s="32"/>
      <c r="M16" s="32"/>
      <c r="N16" s="32"/>
      <c r="O16" s="32"/>
      <c r="P16" s="32"/>
      <c r="Q16" s="32"/>
      <c r="R16" s="32"/>
      <c r="S16" s="32"/>
      <c r="T16" s="32"/>
      <c r="U16" s="32"/>
      <c r="V16" s="17"/>
      <c r="W16" s="40"/>
      <c r="X16" s="40"/>
      <c r="Y16" s="40"/>
      <c r="Z16" s="40"/>
      <c r="AA16" s="32"/>
      <c r="AB16" s="32"/>
      <c r="AC16" s="32"/>
      <c r="AD16" s="32"/>
      <c r="AE16" s="32"/>
    </row>
    <row r="17" spans="1:31" s="39" customFormat="1" x14ac:dyDescent="0.2">
      <c r="A17" s="99" t="s">
        <v>1</v>
      </c>
      <c r="B17" s="142">
        <v>10</v>
      </c>
      <c r="C17" s="25">
        <v>1.87</v>
      </c>
      <c r="D17" s="25">
        <v>0</v>
      </c>
      <c r="E17" s="25"/>
      <c r="F17" s="25"/>
      <c r="G17" s="25"/>
      <c r="I17" s="25"/>
      <c r="J17" s="32"/>
      <c r="K17" s="32"/>
      <c r="L17" s="32"/>
      <c r="M17" s="32"/>
      <c r="N17" s="32"/>
      <c r="O17" s="32"/>
      <c r="P17" s="32"/>
      <c r="Q17" s="32"/>
      <c r="R17" s="32"/>
      <c r="S17" s="32"/>
      <c r="T17" s="32"/>
      <c r="U17" s="32"/>
      <c r="V17" s="17"/>
      <c r="W17" s="40"/>
      <c r="X17" s="40"/>
      <c r="Y17" s="40"/>
      <c r="Z17" s="40"/>
      <c r="AA17" s="32"/>
      <c r="AB17" s="32"/>
      <c r="AC17" s="32"/>
      <c r="AD17" s="32"/>
      <c r="AE17" s="32"/>
    </row>
    <row r="18" spans="1:31" s="39" customFormat="1" x14ac:dyDescent="0.2">
      <c r="A18" s="99" t="s">
        <v>2</v>
      </c>
      <c r="B18" s="142">
        <v>1</v>
      </c>
      <c r="C18" s="25">
        <v>1.55</v>
      </c>
      <c r="D18" s="25">
        <v>0</v>
      </c>
      <c r="E18" s="25"/>
      <c r="F18" s="25"/>
      <c r="G18" s="99"/>
      <c r="I18" s="99"/>
      <c r="J18" s="32"/>
      <c r="K18" s="32"/>
      <c r="L18" s="32"/>
      <c r="M18" s="32"/>
      <c r="N18" s="32"/>
      <c r="O18" s="32"/>
      <c r="P18" s="32"/>
      <c r="Q18" s="32"/>
      <c r="R18" s="32"/>
      <c r="S18" s="32"/>
      <c r="T18" s="32"/>
      <c r="U18" s="32"/>
      <c r="V18" s="17"/>
      <c r="W18" s="40"/>
      <c r="X18" s="40"/>
      <c r="Y18" s="40"/>
      <c r="Z18" s="40"/>
      <c r="AA18" s="32"/>
      <c r="AB18" s="32"/>
      <c r="AC18" s="32"/>
      <c r="AD18" s="32"/>
      <c r="AE18" s="32"/>
    </row>
    <row r="19" spans="1:31" s="39" customFormat="1" x14ac:dyDescent="0.2">
      <c r="A19" s="99" t="s">
        <v>2</v>
      </c>
      <c r="B19" s="142">
        <v>2</v>
      </c>
      <c r="C19" s="25">
        <v>2.2599999999999998</v>
      </c>
      <c r="D19" s="25">
        <v>0</v>
      </c>
      <c r="E19" s="25"/>
      <c r="F19" s="25"/>
      <c r="G19" s="99"/>
      <c r="I19" s="99"/>
      <c r="J19" s="32"/>
      <c r="K19" s="32"/>
      <c r="L19" s="32"/>
      <c r="M19" s="32"/>
      <c r="N19" s="32"/>
      <c r="O19" s="32"/>
      <c r="P19" s="32"/>
      <c r="Q19" s="32"/>
      <c r="R19" s="32"/>
      <c r="S19" s="32"/>
      <c r="T19" s="32"/>
      <c r="U19" s="32"/>
      <c r="V19" s="17"/>
      <c r="W19" s="40"/>
      <c r="X19" s="40"/>
      <c r="Y19" s="40"/>
      <c r="Z19" s="40"/>
      <c r="AA19" s="32"/>
      <c r="AB19" s="32"/>
      <c r="AC19" s="32"/>
      <c r="AD19" s="32"/>
      <c r="AE19" s="32"/>
    </row>
    <row r="20" spans="1:31" s="39" customFormat="1" x14ac:dyDescent="0.2">
      <c r="A20" s="99" t="s">
        <v>2</v>
      </c>
      <c r="B20" s="142">
        <v>3</v>
      </c>
      <c r="C20" s="25">
        <v>2.19</v>
      </c>
      <c r="D20" s="25">
        <v>0</v>
      </c>
      <c r="E20" s="25"/>
      <c r="F20" s="25"/>
      <c r="G20" s="99"/>
      <c r="I20" s="99"/>
      <c r="J20" s="32"/>
      <c r="K20" s="32"/>
      <c r="L20" s="32"/>
      <c r="M20" s="32"/>
      <c r="N20" s="32"/>
      <c r="O20" s="32"/>
      <c r="P20" s="32"/>
      <c r="Q20" s="32"/>
      <c r="R20" s="32"/>
      <c r="S20" s="32"/>
      <c r="T20" s="32"/>
      <c r="U20" s="32"/>
      <c r="V20" s="17"/>
      <c r="W20" s="40"/>
      <c r="X20" s="40"/>
      <c r="Y20" s="40"/>
      <c r="Z20" s="40"/>
      <c r="AA20" s="32"/>
      <c r="AB20" s="32"/>
      <c r="AC20" s="32"/>
      <c r="AD20" s="32"/>
      <c r="AE20" s="32"/>
    </row>
    <row r="21" spans="1:31" s="39" customFormat="1" x14ac:dyDescent="0.2">
      <c r="A21" s="99" t="s">
        <v>2</v>
      </c>
      <c r="B21" s="142">
        <v>4</v>
      </c>
      <c r="C21" s="25">
        <v>1.9</v>
      </c>
      <c r="D21" s="25">
        <v>0</v>
      </c>
      <c r="E21" s="25"/>
      <c r="F21" s="25"/>
      <c r="G21" s="99"/>
      <c r="I21" s="99"/>
      <c r="J21" s="32"/>
      <c r="K21" s="32"/>
      <c r="L21" s="32"/>
      <c r="M21" s="32"/>
      <c r="N21" s="32"/>
      <c r="O21" s="32"/>
      <c r="P21" s="32"/>
      <c r="Q21" s="32"/>
      <c r="R21" s="32"/>
      <c r="S21" s="32"/>
      <c r="T21" s="32"/>
      <c r="U21" s="32"/>
      <c r="V21" s="17"/>
      <c r="W21" s="40"/>
      <c r="X21" s="40"/>
      <c r="Y21" s="40"/>
      <c r="Z21" s="40"/>
      <c r="AA21" s="32"/>
      <c r="AB21" s="32"/>
      <c r="AC21" s="32"/>
      <c r="AD21" s="32"/>
      <c r="AE21" s="32"/>
    </row>
    <row r="22" spans="1:31" s="39" customFormat="1" x14ac:dyDescent="0.2">
      <c r="A22" s="99" t="s">
        <v>2</v>
      </c>
      <c r="B22" s="142">
        <v>5</v>
      </c>
      <c r="C22" s="25">
        <v>2.33</v>
      </c>
      <c r="D22" s="25">
        <v>1</v>
      </c>
      <c r="E22" s="25">
        <v>1.03</v>
      </c>
      <c r="F22" s="25">
        <f t="shared" si="0"/>
        <v>44.206008583690988</v>
      </c>
      <c r="G22" s="99"/>
      <c r="I22" s="99"/>
      <c r="J22" s="32"/>
      <c r="K22" s="32"/>
      <c r="L22" s="32"/>
      <c r="M22" s="32"/>
      <c r="N22" s="32"/>
      <c r="O22" s="32"/>
      <c r="P22" s="32"/>
      <c r="Q22" s="32"/>
      <c r="R22" s="32"/>
      <c r="S22" s="32"/>
      <c r="T22" s="32"/>
      <c r="U22" s="32"/>
      <c r="V22" s="17"/>
      <c r="W22" s="40"/>
      <c r="X22" s="40"/>
      <c r="Y22" s="40"/>
      <c r="Z22" s="40"/>
      <c r="AA22" s="32"/>
      <c r="AB22" s="32"/>
      <c r="AC22" s="32"/>
      <c r="AD22" s="32"/>
      <c r="AE22" s="32"/>
    </row>
    <row r="23" spans="1:31" s="39" customFormat="1" x14ac:dyDescent="0.2">
      <c r="A23" s="99" t="s">
        <v>2</v>
      </c>
      <c r="B23" s="142">
        <v>6</v>
      </c>
      <c r="C23" s="25">
        <v>2.2200000000000002</v>
      </c>
      <c r="D23" s="25">
        <v>1</v>
      </c>
      <c r="E23" s="25">
        <v>0.4</v>
      </c>
      <c r="F23" s="25">
        <f t="shared" si="0"/>
        <v>18.018018018018015</v>
      </c>
      <c r="G23" s="99"/>
      <c r="I23" s="99"/>
      <c r="J23" s="32"/>
      <c r="K23" s="32"/>
      <c r="L23" s="32"/>
      <c r="M23" s="32"/>
      <c r="N23" s="32"/>
      <c r="O23" s="32"/>
      <c r="P23" s="32"/>
      <c r="Q23" s="32"/>
      <c r="R23" s="32"/>
      <c r="S23" s="32"/>
      <c r="T23" s="32"/>
      <c r="U23" s="32"/>
      <c r="V23" s="17"/>
      <c r="W23" s="40"/>
      <c r="X23" s="40"/>
      <c r="Y23" s="40"/>
      <c r="Z23" s="40"/>
      <c r="AA23" s="32"/>
      <c r="AB23" s="32"/>
      <c r="AC23" s="32"/>
      <c r="AD23" s="32"/>
      <c r="AE23" s="32"/>
    </row>
    <row r="24" spans="1:31" s="39" customFormat="1" x14ac:dyDescent="0.2">
      <c r="A24" s="99" t="s">
        <v>2</v>
      </c>
      <c r="B24" s="142">
        <v>7</v>
      </c>
      <c r="C24" s="25">
        <v>2.31</v>
      </c>
      <c r="D24" s="25">
        <v>1</v>
      </c>
      <c r="E24" s="25">
        <v>0.33</v>
      </c>
      <c r="F24" s="25">
        <f t="shared" si="0"/>
        <v>14.285714285714285</v>
      </c>
      <c r="G24" s="99"/>
      <c r="I24" s="99"/>
      <c r="J24" s="32"/>
      <c r="K24" s="32"/>
      <c r="L24" s="32"/>
      <c r="M24" s="32"/>
      <c r="N24" s="32"/>
      <c r="O24" s="32"/>
      <c r="P24" s="32"/>
      <c r="Q24" s="32"/>
      <c r="R24" s="32"/>
      <c r="S24" s="32"/>
      <c r="T24" s="32"/>
      <c r="U24" s="32"/>
      <c r="V24" s="17"/>
      <c r="W24" s="40"/>
      <c r="X24" s="40"/>
      <c r="Y24" s="40"/>
      <c r="Z24" s="40"/>
      <c r="AA24" s="32"/>
      <c r="AB24" s="32"/>
      <c r="AC24" s="32"/>
      <c r="AD24" s="32"/>
      <c r="AE24" s="32"/>
    </row>
    <row r="25" spans="1:31" s="39" customFormat="1" x14ac:dyDescent="0.2">
      <c r="A25" s="99" t="s">
        <v>2</v>
      </c>
      <c r="B25" s="142">
        <v>8</v>
      </c>
      <c r="C25" s="25">
        <v>1.82</v>
      </c>
      <c r="D25" s="25">
        <v>1</v>
      </c>
      <c r="E25" s="25">
        <v>0.44</v>
      </c>
      <c r="F25" s="25">
        <f t="shared" si="0"/>
        <v>24.175824175824175</v>
      </c>
      <c r="G25" s="99"/>
      <c r="I25" s="99"/>
      <c r="J25" s="32"/>
      <c r="K25" s="32"/>
      <c r="L25" s="32"/>
      <c r="M25" s="32"/>
      <c r="N25" s="32"/>
      <c r="O25" s="32"/>
      <c r="P25" s="32"/>
      <c r="Q25" s="32"/>
      <c r="R25" s="32"/>
      <c r="S25" s="32"/>
      <c r="T25" s="32"/>
      <c r="U25" s="32"/>
      <c r="V25" s="17"/>
      <c r="W25" s="40"/>
      <c r="X25" s="40"/>
      <c r="Y25" s="40"/>
      <c r="Z25" s="40"/>
      <c r="AA25" s="32"/>
      <c r="AB25" s="32"/>
      <c r="AC25" s="32"/>
      <c r="AD25" s="32"/>
      <c r="AE25" s="32"/>
    </row>
    <row r="26" spans="1:31" s="39" customFormat="1" x14ac:dyDescent="0.2">
      <c r="A26" s="99" t="s">
        <v>2</v>
      </c>
      <c r="B26" s="142">
        <v>9</v>
      </c>
      <c r="C26" s="25">
        <v>2</v>
      </c>
      <c r="D26" s="25">
        <v>0</v>
      </c>
      <c r="E26" s="25"/>
      <c r="F26" s="25"/>
      <c r="G26" s="99"/>
      <c r="I26" s="99"/>
      <c r="J26" s="32"/>
      <c r="K26" s="32"/>
      <c r="L26" s="32"/>
      <c r="M26" s="32"/>
      <c r="N26" s="32"/>
      <c r="O26" s="32"/>
      <c r="P26" s="32"/>
      <c r="Q26" s="32"/>
      <c r="R26" s="32"/>
      <c r="S26" s="32"/>
      <c r="T26" s="32"/>
      <c r="U26" s="32"/>
      <c r="V26" s="17"/>
      <c r="W26" s="40"/>
      <c r="X26" s="40"/>
      <c r="Y26" s="40"/>
      <c r="Z26" s="40"/>
      <c r="AA26" s="32"/>
      <c r="AB26" s="32"/>
      <c r="AC26" s="32"/>
      <c r="AD26" s="32"/>
      <c r="AE26" s="32"/>
    </row>
    <row r="27" spans="1:31" s="39" customFormat="1" x14ac:dyDescent="0.2">
      <c r="A27" s="99" t="s">
        <v>2</v>
      </c>
      <c r="B27" s="142">
        <v>10</v>
      </c>
      <c r="C27" s="25">
        <v>2.12</v>
      </c>
      <c r="D27" s="25">
        <v>0</v>
      </c>
      <c r="E27" s="25"/>
      <c r="F27" s="25"/>
      <c r="G27" s="25"/>
      <c r="I27" s="25"/>
      <c r="J27" s="32"/>
      <c r="K27" s="32"/>
      <c r="L27" s="32"/>
      <c r="M27" s="32"/>
      <c r="N27" s="32"/>
      <c r="O27" s="32"/>
      <c r="P27" s="32"/>
      <c r="Q27" s="32"/>
      <c r="R27" s="32"/>
      <c r="S27" s="32"/>
      <c r="T27" s="32"/>
      <c r="U27" s="32"/>
      <c r="V27" s="17"/>
      <c r="W27" s="40"/>
      <c r="X27" s="40"/>
      <c r="Y27" s="40"/>
      <c r="Z27" s="40"/>
      <c r="AA27" s="32"/>
      <c r="AB27" s="32"/>
      <c r="AC27" s="32"/>
      <c r="AD27" s="32"/>
      <c r="AE27" s="32"/>
    </row>
    <row r="28" spans="1:31" s="39" customFormat="1" x14ac:dyDescent="0.2">
      <c r="A28" s="126" t="s">
        <v>3</v>
      </c>
      <c r="B28" s="142">
        <v>1</v>
      </c>
      <c r="C28" s="25">
        <v>2.04</v>
      </c>
      <c r="D28" s="25">
        <v>1</v>
      </c>
      <c r="E28" s="25">
        <v>0.5</v>
      </c>
      <c r="F28" s="25">
        <f t="shared" si="0"/>
        <v>24.509803921568626</v>
      </c>
      <c r="G28" s="99"/>
      <c r="I28" s="99"/>
      <c r="J28" s="32"/>
      <c r="K28" s="32"/>
      <c r="L28" s="32"/>
      <c r="M28" s="32"/>
      <c r="N28" s="32"/>
      <c r="O28" s="32"/>
      <c r="P28" s="32"/>
      <c r="Q28" s="32"/>
      <c r="R28" s="32"/>
      <c r="S28" s="32"/>
      <c r="T28" s="32"/>
      <c r="U28" s="32"/>
      <c r="V28" s="17"/>
      <c r="W28" s="40"/>
      <c r="X28" s="40"/>
      <c r="Y28" s="40"/>
      <c r="Z28" s="40"/>
      <c r="AA28" s="32"/>
      <c r="AB28" s="32"/>
      <c r="AC28" s="32"/>
      <c r="AD28" s="32"/>
      <c r="AE28" s="32"/>
    </row>
    <row r="29" spans="1:31" s="39" customFormat="1" x14ac:dyDescent="0.2">
      <c r="A29" s="126" t="s">
        <v>3</v>
      </c>
      <c r="B29" s="142">
        <v>2</v>
      </c>
      <c r="C29" s="25">
        <v>2.0699999999999998</v>
      </c>
      <c r="D29" s="25">
        <v>1</v>
      </c>
      <c r="E29" s="25">
        <v>0.4</v>
      </c>
      <c r="F29" s="25">
        <f t="shared" si="0"/>
        <v>19.323671497584542</v>
      </c>
      <c r="G29" s="99"/>
      <c r="I29" s="99"/>
      <c r="J29" s="32"/>
      <c r="K29" s="32"/>
      <c r="L29" s="32"/>
      <c r="M29" s="32"/>
      <c r="N29" s="32"/>
      <c r="O29" s="32"/>
      <c r="P29" s="32"/>
      <c r="Q29" s="32"/>
      <c r="R29" s="32"/>
      <c r="S29" s="32"/>
      <c r="T29" s="32"/>
      <c r="U29" s="32"/>
      <c r="V29" s="17"/>
      <c r="W29" s="40"/>
      <c r="X29" s="40"/>
      <c r="Y29" s="40"/>
      <c r="Z29" s="40"/>
      <c r="AA29" s="32"/>
      <c r="AB29" s="32"/>
      <c r="AC29" s="32"/>
      <c r="AD29" s="32"/>
      <c r="AE29" s="32"/>
    </row>
    <row r="30" spans="1:31" s="39" customFormat="1" x14ac:dyDescent="0.2">
      <c r="A30" s="126" t="s">
        <v>3</v>
      </c>
      <c r="B30" s="142">
        <v>3</v>
      </c>
      <c r="C30" s="25">
        <v>2.06</v>
      </c>
      <c r="D30" s="25">
        <v>1</v>
      </c>
      <c r="E30" s="25">
        <v>0.38</v>
      </c>
      <c r="F30" s="25">
        <f t="shared" si="0"/>
        <v>18.446601941747574</v>
      </c>
      <c r="G30" s="99"/>
      <c r="I30" s="99"/>
      <c r="J30" s="32"/>
      <c r="K30" s="32"/>
      <c r="L30" s="32"/>
      <c r="M30" s="32"/>
      <c r="N30" s="32"/>
      <c r="O30" s="32"/>
      <c r="P30" s="32"/>
      <c r="Q30" s="32"/>
      <c r="R30" s="32"/>
      <c r="S30" s="32"/>
      <c r="T30" s="32"/>
      <c r="U30" s="32"/>
      <c r="V30" s="17"/>
      <c r="W30" s="40"/>
      <c r="X30" s="40"/>
      <c r="Y30" s="40"/>
      <c r="Z30" s="40"/>
      <c r="AA30" s="32"/>
      <c r="AB30" s="32"/>
      <c r="AC30" s="32"/>
      <c r="AD30" s="32"/>
      <c r="AE30" s="32"/>
    </row>
    <row r="31" spans="1:31" s="39" customFormat="1" x14ac:dyDescent="0.2">
      <c r="A31" s="126" t="s">
        <v>3</v>
      </c>
      <c r="B31" s="142">
        <v>4</v>
      </c>
      <c r="C31" s="25">
        <v>1.73</v>
      </c>
      <c r="D31" s="25">
        <v>0</v>
      </c>
      <c r="E31" s="25"/>
      <c r="F31" s="25"/>
      <c r="G31" s="99"/>
      <c r="I31" s="99"/>
      <c r="J31" s="32"/>
      <c r="K31" s="32"/>
      <c r="L31" s="32"/>
      <c r="M31" s="32"/>
      <c r="N31" s="32"/>
      <c r="O31" s="32"/>
      <c r="P31" s="32"/>
      <c r="Q31" s="32"/>
      <c r="R31" s="32"/>
      <c r="S31" s="32"/>
      <c r="T31" s="32"/>
      <c r="U31" s="32"/>
      <c r="V31" s="17"/>
      <c r="W31" s="40"/>
      <c r="X31" s="40"/>
      <c r="Y31" s="40"/>
      <c r="Z31" s="40"/>
      <c r="AA31" s="32"/>
      <c r="AB31" s="32"/>
      <c r="AC31" s="32"/>
      <c r="AD31" s="32"/>
      <c r="AE31" s="32"/>
    </row>
    <row r="32" spans="1:31" s="39" customFormat="1" x14ac:dyDescent="0.2">
      <c r="A32" s="126" t="s">
        <v>3</v>
      </c>
      <c r="B32" s="142">
        <v>5</v>
      </c>
      <c r="C32" s="25">
        <v>2.31</v>
      </c>
      <c r="D32" s="25">
        <v>1</v>
      </c>
      <c r="E32" s="25">
        <v>0.18</v>
      </c>
      <c r="F32" s="25">
        <f t="shared" si="0"/>
        <v>7.7922077922077921</v>
      </c>
      <c r="G32" s="99"/>
      <c r="I32" s="99"/>
      <c r="J32" s="32"/>
      <c r="K32" s="32"/>
      <c r="L32" s="32"/>
      <c r="M32" s="32"/>
      <c r="N32" s="32"/>
      <c r="O32" s="32"/>
      <c r="P32" s="32"/>
      <c r="Q32" s="32"/>
      <c r="R32" s="32"/>
      <c r="S32" s="32"/>
      <c r="T32" s="32"/>
      <c r="U32" s="32"/>
      <c r="V32" s="17"/>
      <c r="W32" s="40"/>
      <c r="X32" s="40"/>
      <c r="Y32" s="40"/>
      <c r="Z32" s="40"/>
      <c r="AA32" s="32"/>
      <c r="AB32" s="32"/>
      <c r="AC32" s="32"/>
      <c r="AD32" s="32"/>
      <c r="AE32" s="32"/>
    </row>
    <row r="33" spans="1:31" s="39" customFormat="1" x14ac:dyDescent="0.2">
      <c r="A33" s="126" t="s">
        <v>3</v>
      </c>
      <c r="B33" s="142">
        <v>6</v>
      </c>
      <c r="C33" s="25">
        <v>2.13</v>
      </c>
      <c r="D33" s="25">
        <v>1</v>
      </c>
      <c r="E33" s="25">
        <v>0.37</v>
      </c>
      <c r="F33" s="25">
        <f t="shared" si="0"/>
        <v>17.370892018779344</v>
      </c>
      <c r="G33" s="99"/>
      <c r="I33" s="99"/>
      <c r="J33" s="32"/>
      <c r="K33" s="32"/>
      <c r="L33" s="32"/>
      <c r="M33" s="32"/>
      <c r="N33" s="32"/>
      <c r="O33" s="32"/>
      <c r="P33" s="32"/>
      <c r="Q33" s="32"/>
      <c r="R33" s="32"/>
      <c r="S33" s="32"/>
      <c r="T33" s="32"/>
      <c r="U33" s="32"/>
      <c r="V33" s="17"/>
      <c r="W33" s="40"/>
      <c r="X33" s="40"/>
      <c r="Y33" s="40"/>
      <c r="Z33" s="40"/>
      <c r="AA33" s="32"/>
      <c r="AB33" s="32"/>
      <c r="AC33" s="32"/>
      <c r="AD33" s="32"/>
      <c r="AE33" s="32"/>
    </row>
    <row r="34" spans="1:31" s="39" customFormat="1" x14ac:dyDescent="0.2">
      <c r="A34" s="126" t="s">
        <v>3</v>
      </c>
      <c r="B34" s="142">
        <v>7</v>
      </c>
      <c r="C34" s="25">
        <v>1.19</v>
      </c>
      <c r="D34" s="25">
        <v>1</v>
      </c>
      <c r="E34" s="25">
        <v>0.9</v>
      </c>
      <c r="F34" s="25">
        <f t="shared" si="0"/>
        <v>75.630252100840337</v>
      </c>
      <c r="G34" s="99"/>
      <c r="I34" s="99"/>
      <c r="J34" s="32"/>
      <c r="K34" s="32"/>
      <c r="L34" s="32"/>
      <c r="M34" s="32"/>
      <c r="N34" s="32"/>
      <c r="O34" s="32"/>
      <c r="P34" s="32"/>
      <c r="Q34" s="32"/>
      <c r="R34" s="32"/>
      <c r="S34" s="32"/>
      <c r="T34" s="32"/>
      <c r="U34" s="32"/>
      <c r="V34" s="17"/>
      <c r="W34" s="40"/>
      <c r="X34" s="40"/>
      <c r="Y34" s="40"/>
      <c r="Z34" s="40"/>
      <c r="AA34" s="32"/>
      <c r="AB34" s="32"/>
      <c r="AC34" s="32"/>
      <c r="AD34" s="32"/>
      <c r="AE34" s="32"/>
    </row>
    <row r="35" spans="1:31" s="39" customFormat="1" x14ac:dyDescent="0.2">
      <c r="A35" s="126" t="s">
        <v>3</v>
      </c>
      <c r="B35" s="142">
        <v>8</v>
      </c>
      <c r="C35" s="25">
        <v>2.77</v>
      </c>
      <c r="D35" s="25">
        <v>1</v>
      </c>
      <c r="E35" s="25">
        <v>0.6</v>
      </c>
      <c r="F35" s="25">
        <f t="shared" si="0"/>
        <v>21.660649819494584</v>
      </c>
      <c r="G35" s="99"/>
      <c r="I35" s="99"/>
      <c r="J35" s="32"/>
      <c r="K35" s="32"/>
      <c r="L35" s="32"/>
      <c r="M35" s="32"/>
      <c r="N35" s="32"/>
      <c r="O35" s="32"/>
      <c r="P35" s="32"/>
      <c r="Q35" s="32"/>
      <c r="R35" s="41"/>
      <c r="S35" s="41"/>
      <c r="T35" s="32"/>
      <c r="U35" s="32"/>
      <c r="V35" s="17"/>
      <c r="W35" s="40"/>
      <c r="X35" s="40"/>
      <c r="Y35" s="40"/>
      <c r="Z35" s="40"/>
      <c r="AA35" s="32"/>
      <c r="AB35" s="32"/>
      <c r="AC35" s="32"/>
      <c r="AD35" s="32"/>
      <c r="AE35" s="32"/>
    </row>
    <row r="36" spans="1:31" s="39" customFormat="1" x14ac:dyDescent="0.2">
      <c r="A36" s="126" t="s">
        <v>3</v>
      </c>
      <c r="B36" s="142">
        <v>9</v>
      </c>
      <c r="C36" s="25">
        <v>2.04</v>
      </c>
      <c r="D36" s="25">
        <v>1</v>
      </c>
      <c r="E36" s="25">
        <v>0.27</v>
      </c>
      <c r="F36" s="25">
        <f t="shared" si="0"/>
        <v>13.235294117647058</v>
      </c>
      <c r="G36" s="99"/>
      <c r="I36" s="99"/>
      <c r="J36" s="32"/>
      <c r="K36" s="32"/>
      <c r="L36" s="32"/>
      <c r="M36" s="32"/>
      <c r="N36" s="32"/>
      <c r="O36" s="32"/>
      <c r="P36" s="32"/>
      <c r="Q36" s="32"/>
      <c r="R36" s="41"/>
      <c r="S36" s="41"/>
      <c r="T36" s="32"/>
      <c r="U36" s="32"/>
      <c r="V36" s="17"/>
      <c r="W36" s="40"/>
      <c r="X36" s="40"/>
      <c r="Y36" s="40"/>
      <c r="Z36" s="40"/>
      <c r="AA36" s="32"/>
      <c r="AB36" s="32"/>
      <c r="AC36" s="32"/>
      <c r="AD36" s="32"/>
      <c r="AE36" s="32"/>
    </row>
    <row r="37" spans="1:31" s="39" customFormat="1" x14ac:dyDescent="0.2">
      <c r="A37" s="126" t="s">
        <v>3</v>
      </c>
      <c r="B37" s="142">
        <v>10</v>
      </c>
      <c r="C37" s="25">
        <v>2.27</v>
      </c>
      <c r="D37" s="25">
        <v>0</v>
      </c>
      <c r="E37" s="25">
        <v>0</v>
      </c>
      <c r="F37" s="25"/>
      <c r="G37" s="25"/>
      <c r="I37" s="25"/>
      <c r="J37" s="32"/>
      <c r="K37" s="32"/>
      <c r="L37" s="32"/>
      <c r="M37" s="32"/>
      <c r="N37" s="32"/>
      <c r="O37" s="32"/>
      <c r="P37" s="32"/>
      <c r="Q37" s="32"/>
      <c r="R37" s="41"/>
      <c r="S37" s="41"/>
      <c r="T37" s="32"/>
      <c r="U37" s="32"/>
      <c r="V37" s="17"/>
      <c r="W37" s="40"/>
      <c r="X37" s="40"/>
      <c r="Y37" s="40"/>
      <c r="Z37" s="40"/>
      <c r="AA37" s="32"/>
      <c r="AB37" s="32"/>
      <c r="AC37" s="32"/>
      <c r="AD37" s="32"/>
      <c r="AE37" s="32"/>
    </row>
    <row r="38" spans="1:31" s="22" customFormat="1" x14ac:dyDescent="0.2">
      <c r="A38" s="99"/>
      <c r="B38" s="97"/>
      <c r="C38" s="97"/>
      <c r="D38" s="97"/>
      <c r="E38" s="97"/>
      <c r="F38" s="97"/>
      <c r="G38" s="97"/>
      <c r="I38" s="99"/>
      <c r="J38" s="32"/>
      <c r="K38" s="32"/>
      <c r="L38" s="32"/>
      <c r="M38" s="32"/>
      <c r="N38" s="32"/>
      <c r="O38" s="32"/>
      <c r="P38" s="32"/>
      <c r="Q38" s="32"/>
      <c r="R38" s="41"/>
      <c r="S38" s="41"/>
      <c r="T38" s="32"/>
      <c r="U38" s="32"/>
      <c r="V38" s="13"/>
      <c r="W38" s="13"/>
      <c r="X38" s="13"/>
      <c r="Y38" s="13"/>
      <c r="Z38" s="13"/>
      <c r="AA38" s="32"/>
      <c r="AB38" s="32"/>
      <c r="AC38" s="32"/>
      <c r="AD38" s="32"/>
      <c r="AE38" s="32"/>
    </row>
    <row r="39" spans="1:31" s="22" customFormat="1" ht="15.75" x14ac:dyDescent="0.25">
      <c r="A39" s="99"/>
      <c r="B39" s="135"/>
      <c r="C39" s="135"/>
      <c r="D39" s="135"/>
      <c r="E39" s="135"/>
      <c r="F39" s="135"/>
      <c r="G39" s="135"/>
      <c r="I39" s="99"/>
      <c r="J39" s="32"/>
      <c r="K39" s="32"/>
      <c r="L39" s="32"/>
      <c r="M39" s="32"/>
      <c r="N39" s="32"/>
      <c r="O39" s="32"/>
      <c r="P39" s="32"/>
      <c r="Q39" s="32"/>
      <c r="R39" s="32"/>
      <c r="S39" s="32"/>
      <c r="T39" s="32"/>
      <c r="U39" s="32"/>
      <c r="V39" s="6"/>
      <c r="W39" s="6"/>
      <c r="X39" s="6"/>
      <c r="Y39" s="6"/>
      <c r="Z39" s="6"/>
      <c r="AA39" s="32"/>
      <c r="AB39" s="32"/>
      <c r="AC39" s="32"/>
      <c r="AD39" s="32"/>
      <c r="AE39" s="32"/>
    </row>
    <row r="40" spans="1:31" s="22" customFormat="1" ht="15.75" x14ac:dyDescent="0.25">
      <c r="A40" s="99"/>
      <c r="B40" s="135"/>
      <c r="C40" s="135"/>
      <c r="D40" s="135"/>
      <c r="E40" s="135"/>
      <c r="F40" s="135"/>
      <c r="G40" s="99"/>
      <c r="I40" s="99"/>
      <c r="J40" s="32"/>
      <c r="K40" s="32"/>
      <c r="L40" s="32"/>
      <c r="M40" s="32"/>
      <c r="N40" s="32"/>
      <c r="O40" s="32"/>
      <c r="P40" s="32"/>
      <c r="Q40" s="32"/>
      <c r="R40" s="32"/>
      <c r="S40" s="32"/>
      <c r="T40" s="32"/>
      <c r="U40" s="32"/>
      <c r="V40" s="6"/>
      <c r="W40" s="6"/>
      <c r="X40" s="6"/>
      <c r="Y40" s="6"/>
      <c r="Z40" s="6"/>
      <c r="AA40" s="32"/>
      <c r="AB40" s="32"/>
      <c r="AC40" s="32"/>
      <c r="AD40" s="32"/>
      <c r="AE40" s="32"/>
    </row>
    <row r="41" spans="1:31" s="22" customFormat="1" ht="15.75" x14ac:dyDescent="0.25">
      <c r="A41" s="99"/>
      <c r="B41" s="135"/>
      <c r="C41" s="135"/>
      <c r="D41" s="135"/>
      <c r="E41" s="135"/>
      <c r="F41" s="135"/>
      <c r="G41" s="99"/>
      <c r="I41" s="99"/>
      <c r="J41" s="32"/>
      <c r="K41" s="32"/>
      <c r="L41" s="32"/>
      <c r="M41" s="32"/>
      <c r="N41" s="32"/>
      <c r="O41" s="32"/>
      <c r="P41" s="32"/>
      <c r="Q41" s="32"/>
      <c r="R41" s="32"/>
      <c r="S41" s="32"/>
      <c r="T41" s="32"/>
      <c r="U41" s="32"/>
      <c r="V41" s="6"/>
      <c r="W41" s="6"/>
      <c r="X41" s="6"/>
      <c r="Y41" s="6"/>
      <c r="Z41" s="6"/>
      <c r="AA41" s="32"/>
      <c r="AB41" s="32"/>
      <c r="AC41" s="32"/>
      <c r="AD41" s="32"/>
      <c r="AE41" s="32"/>
    </row>
    <row r="42" spans="1:31" s="22" customFormat="1" ht="15.75" x14ac:dyDescent="0.25">
      <c r="A42" s="99"/>
      <c r="B42" s="129"/>
      <c r="C42" s="25"/>
      <c r="D42" s="25"/>
      <c r="E42" s="25"/>
      <c r="F42" s="99"/>
      <c r="G42" s="99"/>
      <c r="I42" s="99"/>
      <c r="J42" s="32"/>
      <c r="K42" s="32"/>
      <c r="L42" s="32"/>
      <c r="M42" s="32"/>
      <c r="N42" s="32"/>
      <c r="O42" s="32"/>
      <c r="P42" s="32"/>
      <c r="Q42" s="32"/>
      <c r="R42" s="32"/>
      <c r="S42" s="32"/>
      <c r="T42" s="32"/>
      <c r="U42" s="32"/>
      <c r="V42" s="16"/>
      <c r="W42" s="40"/>
      <c r="X42" s="40"/>
      <c r="Y42" s="40"/>
      <c r="Z42" s="32"/>
      <c r="AA42" s="32"/>
      <c r="AB42" s="32"/>
      <c r="AC42" s="32"/>
      <c r="AD42" s="32"/>
      <c r="AE42" s="32"/>
    </row>
    <row r="43" spans="1:31" s="22" customFormat="1" ht="15.75" x14ac:dyDescent="0.25">
      <c r="A43" s="99"/>
      <c r="B43" s="129"/>
      <c r="C43" s="99"/>
      <c r="D43" s="99"/>
      <c r="E43" s="99"/>
      <c r="F43" s="99"/>
      <c r="G43" s="99"/>
      <c r="I43" s="99"/>
      <c r="J43" s="32"/>
      <c r="K43" s="32"/>
      <c r="L43" s="32"/>
      <c r="M43" s="32"/>
      <c r="N43" s="32"/>
      <c r="O43" s="32"/>
      <c r="P43" s="32"/>
      <c r="Q43" s="32"/>
      <c r="R43" s="32"/>
      <c r="S43" s="32"/>
      <c r="T43" s="32"/>
      <c r="U43" s="32"/>
      <c r="V43" s="16"/>
      <c r="W43" s="32"/>
      <c r="X43" s="32"/>
      <c r="Y43" s="32"/>
      <c r="Z43" s="32"/>
      <c r="AA43" s="32"/>
      <c r="AB43" s="32"/>
      <c r="AC43" s="32"/>
      <c r="AD43" s="32"/>
      <c r="AE43" s="32"/>
    </row>
    <row r="44" spans="1:31" s="22" customFormat="1" ht="15.75" x14ac:dyDescent="0.25">
      <c r="A44" s="99"/>
      <c r="B44" s="129"/>
      <c r="C44" s="99"/>
      <c r="D44" s="99"/>
      <c r="E44" s="99"/>
      <c r="F44" s="99"/>
      <c r="G44" s="99"/>
      <c r="I44" s="99"/>
      <c r="J44" s="32"/>
      <c r="K44" s="32"/>
      <c r="L44" s="32"/>
      <c r="M44" s="32"/>
      <c r="N44" s="32"/>
      <c r="O44" s="32"/>
      <c r="P44" s="32"/>
      <c r="Q44" s="32"/>
      <c r="R44" s="32"/>
      <c r="S44" s="32"/>
      <c r="T44" s="32"/>
      <c r="U44" s="32"/>
      <c r="V44" s="16"/>
      <c r="W44" s="32"/>
      <c r="X44" s="32"/>
      <c r="Y44" s="32"/>
      <c r="Z44" s="32"/>
      <c r="AA44" s="32"/>
      <c r="AB44" s="32"/>
      <c r="AC44" s="32"/>
      <c r="AD44" s="32"/>
      <c r="AE44" s="32"/>
    </row>
    <row r="45" spans="1:31" s="22" customFormat="1" ht="15.75" x14ac:dyDescent="0.25">
      <c r="A45" s="99"/>
      <c r="B45" s="129"/>
      <c r="C45" s="25"/>
      <c r="D45" s="144"/>
      <c r="E45" s="99"/>
      <c r="F45" s="99"/>
      <c r="G45" s="99"/>
      <c r="I45" s="99"/>
      <c r="J45" s="32"/>
      <c r="K45" s="32"/>
      <c r="L45" s="32"/>
      <c r="M45" s="32"/>
      <c r="N45" s="32"/>
      <c r="O45" s="32"/>
      <c r="P45" s="32"/>
      <c r="Q45" s="32"/>
      <c r="R45" s="32"/>
      <c r="S45" s="32"/>
      <c r="T45" s="32"/>
      <c r="U45" s="32"/>
      <c r="V45" s="16"/>
      <c r="W45" s="32"/>
      <c r="X45" s="32"/>
      <c r="Y45" s="32"/>
      <c r="Z45" s="32"/>
      <c r="AA45" s="32"/>
      <c r="AB45" s="32"/>
      <c r="AC45" s="32"/>
      <c r="AD45" s="32"/>
      <c r="AE45" s="32"/>
    </row>
    <row r="46" spans="1:31" s="22" customFormat="1" ht="15.75" x14ac:dyDescent="0.25">
      <c r="A46" s="99"/>
      <c r="B46" s="99"/>
      <c r="C46" s="99"/>
      <c r="D46" s="99"/>
      <c r="E46" s="99"/>
      <c r="F46" s="99"/>
      <c r="G46" s="99"/>
      <c r="H46" s="99"/>
      <c r="I46" s="99"/>
      <c r="J46" s="32"/>
      <c r="K46" s="32"/>
      <c r="L46" s="32"/>
      <c r="M46" s="32"/>
      <c r="N46" s="32"/>
      <c r="O46" s="32"/>
      <c r="P46" s="32"/>
      <c r="Q46" s="32"/>
      <c r="R46" s="32"/>
      <c r="S46" s="32"/>
      <c r="T46" s="32"/>
      <c r="U46" s="32"/>
      <c r="V46" s="16"/>
      <c r="W46" s="40"/>
      <c r="X46" s="42"/>
      <c r="Y46" s="32"/>
      <c r="Z46" s="32"/>
      <c r="AA46" s="32"/>
      <c r="AB46" s="32"/>
      <c r="AC46" s="32"/>
      <c r="AD46" s="32"/>
      <c r="AE46" s="32"/>
    </row>
    <row r="47" spans="1:31" s="22" customFormat="1" ht="15.75" x14ac:dyDescent="0.25">
      <c r="A47" s="128"/>
      <c r="B47" s="128"/>
      <c r="C47" s="99"/>
      <c r="D47" s="99"/>
      <c r="E47" s="99"/>
      <c r="F47" s="99"/>
      <c r="G47" s="99"/>
      <c r="H47" s="99"/>
      <c r="I47" s="99"/>
      <c r="J47" s="32"/>
      <c r="K47" s="32"/>
      <c r="L47" s="32"/>
      <c r="M47" s="32"/>
      <c r="N47" s="32"/>
      <c r="O47" s="32"/>
      <c r="P47" s="32"/>
      <c r="Q47" s="32"/>
      <c r="R47" s="32"/>
      <c r="S47" s="32"/>
      <c r="T47" s="32"/>
      <c r="U47" s="32"/>
      <c r="V47" s="16"/>
      <c r="W47" s="40"/>
      <c r="X47" s="42"/>
      <c r="Y47" s="32"/>
      <c r="Z47" s="32"/>
      <c r="AA47" s="32"/>
      <c r="AB47" s="32"/>
      <c r="AC47" s="32"/>
      <c r="AD47" s="32"/>
      <c r="AE47" s="32"/>
    </row>
    <row r="48" spans="1:31" s="22" customFormat="1" ht="15.75" x14ac:dyDescent="0.25">
      <c r="A48" s="99"/>
      <c r="B48" s="99"/>
      <c r="C48" s="99"/>
      <c r="D48" s="99"/>
      <c r="E48" s="99"/>
      <c r="F48" s="99"/>
      <c r="G48" s="99"/>
      <c r="H48" s="99"/>
      <c r="I48" s="99"/>
      <c r="J48" s="32"/>
      <c r="K48" s="32"/>
      <c r="L48" s="32"/>
      <c r="M48" s="32"/>
      <c r="N48" s="32"/>
      <c r="O48" s="32"/>
      <c r="P48" s="32"/>
      <c r="Q48" s="32"/>
      <c r="R48" s="32"/>
      <c r="S48" s="32"/>
      <c r="T48" s="32"/>
      <c r="U48" s="32"/>
      <c r="V48" s="16"/>
      <c r="W48" s="40"/>
      <c r="X48" s="42"/>
      <c r="Y48" s="32"/>
      <c r="Z48" s="32"/>
      <c r="AA48" s="32"/>
      <c r="AB48" s="32"/>
      <c r="AC48" s="32"/>
      <c r="AD48" s="32"/>
      <c r="AE48" s="32"/>
    </row>
    <row r="49" spans="1:31" s="22" customFormat="1" ht="15.75" x14ac:dyDescent="0.25">
      <c r="A49" s="99"/>
      <c r="B49" s="99"/>
      <c r="C49" s="99"/>
      <c r="D49" s="99"/>
      <c r="E49" s="99"/>
      <c r="F49" s="99"/>
      <c r="G49" s="99"/>
      <c r="H49" s="99"/>
      <c r="I49" s="99"/>
      <c r="J49" s="32"/>
      <c r="K49" s="32"/>
      <c r="L49" s="32"/>
      <c r="M49" s="32"/>
      <c r="N49" s="32"/>
      <c r="O49" s="32"/>
      <c r="P49" s="32"/>
      <c r="Q49" s="32"/>
      <c r="R49" s="32"/>
      <c r="S49" s="32"/>
      <c r="T49" s="32"/>
      <c r="U49" s="32"/>
      <c r="V49" s="16"/>
      <c r="W49" s="40"/>
      <c r="X49" s="42"/>
      <c r="Y49" s="32"/>
      <c r="Z49" s="32"/>
      <c r="AA49" s="32"/>
      <c r="AB49" s="32"/>
      <c r="AC49" s="32"/>
      <c r="AD49" s="32"/>
      <c r="AE49" s="32"/>
    </row>
    <row r="50" spans="1:31" s="22" customFormat="1" ht="15.75" x14ac:dyDescent="0.25">
      <c r="A50" s="128"/>
      <c r="B50" s="128"/>
      <c r="C50" s="99"/>
      <c r="D50" s="128"/>
      <c r="E50" s="99"/>
      <c r="F50" s="128"/>
      <c r="G50" s="99"/>
      <c r="H50" s="99"/>
      <c r="I50" s="99"/>
      <c r="J50" s="32"/>
      <c r="K50" s="32"/>
      <c r="L50" s="32"/>
      <c r="M50" s="32"/>
      <c r="N50" s="32"/>
      <c r="O50" s="32"/>
      <c r="P50" s="32"/>
      <c r="Q50" s="32"/>
      <c r="R50" s="32"/>
      <c r="S50" s="32"/>
      <c r="T50" s="32"/>
      <c r="U50" s="32"/>
      <c r="V50" s="32"/>
      <c r="W50" s="32"/>
      <c r="X50" s="32"/>
      <c r="Y50" s="32"/>
      <c r="Z50" s="32"/>
      <c r="AA50" s="32"/>
      <c r="AB50" s="32"/>
      <c r="AC50" s="32"/>
      <c r="AD50" s="32"/>
      <c r="AE50" s="32"/>
    </row>
    <row r="51" spans="1:31" s="22" customFormat="1" ht="15.75" x14ac:dyDescent="0.25">
      <c r="A51" s="128"/>
      <c r="B51" s="128"/>
      <c r="C51" s="99"/>
      <c r="D51" s="128"/>
      <c r="E51" s="99"/>
      <c r="F51" s="128"/>
      <c r="G51" s="99"/>
      <c r="H51" s="99"/>
      <c r="I51" s="99"/>
      <c r="J51" s="32"/>
      <c r="K51" s="32"/>
      <c r="L51" s="32"/>
      <c r="M51" s="32"/>
      <c r="N51" s="32"/>
      <c r="O51" s="32"/>
      <c r="P51" s="32"/>
      <c r="Q51" s="32"/>
      <c r="R51" s="32"/>
      <c r="S51" s="32"/>
      <c r="T51" s="32"/>
      <c r="U51" s="32"/>
      <c r="V51" s="32"/>
      <c r="W51" s="32"/>
      <c r="X51" s="32"/>
      <c r="Y51" s="32"/>
      <c r="Z51" s="32"/>
      <c r="AA51" s="32"/>
      <c r="AB51" s="32"/>
      <c r="AC51" s="32"/>
      <c r="AD51" s="32"/>
      <c r="AE51" s="32"/>
    </row>
    <row r="52" spans="1:31" s="22" customFormat="1" x14ac:dyDescent="0.2">
      <c r="A52" s="99"/>
      <c r="B52" s="99"/>
      <c r="C52" s="99"/>
      <c r="D52" s="99"/>
      <c r="E52" s="99"/>
      <c r="F52" s="99"/>
      <c r="G52" s="99"/>
      <c r="H52" s="99"/>
      <c r="I52" s="99"/>
      <c r="J52" s="32"/>
      <c r="K52" s="32"/>
      <c r="L52" s="32"/>
      <c r="M52" s="32"/>
      <c r="N52" s="32"/>
      <c r="O52" s="32"/>
      <c r="P52" s="32"/>
      <c r="Q52" s="32"/>
      <c r="R52" s="32"/>
      <c r="S52" s="32"/>
      <c r="T52" s="32"/>
      <c r="U52" s="32"/>
      <c r="V52" s="32"/>
      <c r="W52" s="32"/>
      <c r="X52" s="32"/>
      <c r="Y52" s="32"/>
      <c r="Z52" s="32"/>
      <c r="AA52" s="32"/>
      <c r="AB52" s="32"/>
      <c r="AC52" s="32"/>
      <c r="AD52" s="32"/>
      <c r="AE52" s="32"/>
    </row>
    <row r="53" spans="1:31" s="22" customFormat="1" x14ac:dyDescent="0.2">
      <c r="A53" s="99"/>
      <c r="B53" s="99"/>
      <c r="C53" s="99"/>
      <c r="D53" s="99"/>
      <c r="E53" s="99"/>
      <c r="F53" s="99"/>
      <c r="G53" s="99"/>
      <c r="H53" s="99"/>
      <c r="I53" s="99"/>
      <c r="J53" s="32"/>
      <c r="K53" s="32"/>
      <c r="L53" s="32"/>
      <c r="M53" s="32"/>
      <c r="N53" s="32"/>
      <c r="O53" s="32"/>
      <c r="P53" s="32"/>
      <c r="Q53" s="32"/>
      <c r="R53" s="32"/>
      <c r="S53" s="32"/>
      <c r="T53" s="32"/>
      <c r="U53" s="32"/>
      <c r="V53" s="32"/>
      <c r="W53" s="32"/>
      <c r="X53" s="32"/>
      <c r="Y53" s="32"/>
      <c r="Z53" s="32"/>
      <c r="AA53" s="32"/>
      <c r="AB53" s="32"/>
      <c r="AC53" s="32"/>
      <c r="AD53" s="32"/>
      <c r="AE53" s="32"/>
    </row>
    <row r="54" spans="1:31" s="22" customFormat="1" x14ac:dyDescent="0.2">
      <c r="A54" s="99"/>
      <c r="B54" s="99"/>
      <c r="C54" s="99"/>
      <c r="D54" s="99"/>
      <c r="E54" s="99"/>
      <c r="F54" s="99"/>
      <c r="G54" s="99"/>
      <c r="H54" s="99"/>
      <c r="I54" s="99"/>
      <c r="J54" s="32"/>
      <c r="K54" s="32"/>
      <c r="L54" s="32"/>
      <c r="M54" s="32"/>
      <c r="N54" s="32"/>
      <c r="O54" s="32"/>
      <c r="P54" s="32"/>
      <c r="Q54" s="32"/>
      <c r="R54" s="32"/>
      <c r="S54" s="32"/>
      <c r="T54" s="32"/>
      <c r="U54" s="32"/>
      <c r="V54" s="32"/>
      <c r="W54" s="32"/>
      <c r="X54" s="32"/>
      <c r="Y54" s="32"/>
      <c r="Z54" s="32"/>
      <c r="AA54" s="32"/>
      <c r="AB54" s="32"/>
      <c r="AC54" s="32"/>
      <c r="AD54" s="32"/>
      <c r="AE54" s="32"/>
    </row>
    <row r="55" spans="1:31" s="22" customFormat="1" x14ac:dyDescent="0.2">
      <c r="A55" s="99"/>
      <c r="B55" s="99"/>
      <c r="C55" s="99"/>
      <c r="D55" s="99"/>
      <c r="E55" s="99"/>
      <c r="F55" s="99"/>
      <c r="G55" s="99"/>
      <c r="H55" s="99"/>
      <c r="I55" s="99"/>
      <c r="J55" s="32"/>
      <c r="K55" s="32"/>
      <c r="L55" s="32"/>
      <c r="M55" s="32"/>
      <c r="N55" s="32"/>
      <c r="O55" s="32"/>
      <c r="P55" s="32"/>
      <c r="Q55" s="32"/>
      <c r="R55" s="32"/>
      <c r="S55" s="32"/>
      <c r="T55" s="32"/>
      <c r="U55" s="32"/>
      <c r="V55" s="32"/>
      <c r="W55" s="32"/>
      <c r="X55" s="32"/>
      <c r="Y55" s="32"/>
      <c r="Z55" s="32"/>
      <c r="AA55" s="32"/>
      <c r="AB55" s="32"/>
      <c r="AC55" s="32"/>
      <c r="AD55" s="32"/>
      <c r="AE55" s="32"/>
    </row>
    <row r="56" spans="1:31" s="22" customFormat="1" x14ac:dyDescent="0.2">
      <c r="A56" s="99"/>
      <c r="B56" s="99"/>
      <c r="C56" s="99"/>
      <c r="D56" s="99"/>
      <c r="E56" s="99"/>
      <c r="F56" s="99"/>
      <c r="G56" s="99"/>
      <c r="H56" s="99"/>
      <c r="I56" s="99"/>
      <c r="J56" s="32"/>
      <c r="K56" s="32"/>
      <c r="L56" s="32"/>
      <c r="M56" s="32"/>
      <c r="N56" s="32"/>
      <c r="O56" s="32"/>
      <c r="P56" s="32"/>
      <c r="Q56" s="32"/>
      <c r="R56" s="32"/>
      <c r="S56" s="32"/>
      <c r="T56" s="32"/>
      <c r="U56" s="32"/>
      <c r="V56" s="32"/>
      <c r="W56" s="32"/>
      <c r="X56" s="32"/>
      <c r="Y56" s="32"/>
      <c r="Z56" s="32"/>
      <c r="AA56" s="32"/>
      <c r="AB56" s="32"/>
      <c r="AC56" s="32"/>
      <c r="AD56" s="32"/>
      <c r="AE56" s="32"/>
    </row>
    <row r="57" spans="1:31" s="22" customFormat="1" x14ac:dyDescent="0.2">
      <c r="A57" s="99"/>
      <c r="B57" s="99"/>
      <c r="C57" s="99"/>
      <c r="D57" s="99"/>
      <c r="E57" s="99"/>
      <c r="F57" s="99"/>
      <c r="G57" s="99"/>
      <c r="H57" s="99"/>
      <c r="I57" s="99"/>
      <c r="J57" s="32"/>
      <c r="K57" s="32"/>
      <c r="L57" s="32"/>
      <c r="M57" s="32"/>
      <c r="N57" s="32"/>
      <c r="O57" s="32"/>
      <c r="P57" s="32"/>
      <c r="Q57" s="32"/>
      <c r="R57" s="32"/>
      <c r="S57" s="32"/>
      <c r="T57" s="32"/>
      <c r="U57" s="32"/>
      <c r="V57" s="32"/>
      <c r="W57" s="32"/>
      <c r="X57" s="32"/>
      <c r="Y57" s="32"/>
      <c r="Z57" s="32"/>
      <c r="AA57" s="32"/>
      <c r="AB57" s="32"/>
      <c r="AC57" s="32"/>
      <c r="AD57" s="32"/>
      <c r="AE57" s="32"/>
    </row>
    <row r="58" spans="1:31" s="22" customFormat="1" x14ac:dyDescent="0.2">
      <c r="A58" s="99"/>
      <c r="B58" s="99"/>
      <c r="C58" s="99"/>
      <c r="D58" s="99"/>
      <c r="E58" s="99"/>
      <c r="F58" s="99"/>
      <c r="G58" s="99"/>
      <c r="H58" s="99"/>
      <c r="I58" s="99"/>
      <c r="J58" s="32"/>
      <c r="K58" s="32"/>
      <c r="L58" s="32"/>
      <c r="M58" s="32"/>
      <c r="N58" s="32"/>
      <c r="O58" s="32"/>
      <c r="P58" s="32"/>
      <c r="Q58" s="32"/>
      <c r="R58" s="32"/>
      <c r="S58" s="32"/>
      <c r="T58" s="32"/>
      <c r="U58" s="32"/>
      <c r="V58" s="32"/>
      <c r="W58" s="32"/>
      <c r="X58" s="32"/>
      <c r="Y58" s="32"/>
      <c r="Z58" s="32"/>
      <c r="AA58" s="32"/>
      <c r="AB58" s="32"/>
      <c r="AC58" s="32"/>
      <c r="AD58" s="32"/>
      <c r="AE58" s="32"/>
    </row>
    <row r="59" spans="1:31" s="22" customFormat="1" ht="15.75" x14ac:dyDescent="0.25">
      <c r="A59" s="99"/>
      <c r="B59" s="99"/>
      <c r="C59" s="99"/>
      <c r="D59" s="99"/>
      <c r="E59" s="99"/>
      <c r="F59" s="99"/>
      <c r="G59" s="99"/>
      <c r="H59" s="99"/>
      <c r="I59" s="99"/>
      <c r="J59" s="43"/>
      <c r="K59" s="43"/>
      <c r="L59" s="43"/>
      <c r="M59" s="43"/>
      <c r="N59" s="32"/>
      <c r="O59" s="32"/>
      <c r="P59" s="32"/>
      <c r="Q59" s="32"/>
      <c r="R59" s="32"/>
      <c r="S59" s="32"/>
      <c r="T59" s="32"/>
      <c r="U59" s="32"/>
      <c r="V59" s="32"/>
      <c r="W59" s="32"/>
      <c r="X59" s="32"/>
      <c r="Y59" s="32"/>
      <c r="Z59" s="32"/>
      <c r="AA59" s="32"/>
      <c r="AB59" s="32"/>
      <c r="AC59" s="32"/>
      <c r="AD59" s="32"/>
      <c r="AE59" s="32"/>
    </row>
    <row r="60" spans="1:31" s="22" customFormat="1" x14ac:dyDescent="0.2">
      <c r="A60" s="99"/>
      <c r="B60" s="99"/>
      <c r="C60" s="25"/>
      <c r="D60" s="25"/>
      <c r="E60" s="25"/>
      <c r="F60" s="99"/>
      <c r="G60" s="99"/>
      <c r="H60" s="25"/>
      <c r="I60" s="25"/>
      <c r="J60" s="32"/>
      <c r="K60" s="32"/>
      <c r="L60" s="32"/>
      <c r="M60" s="32"/>
      <c r="N60" s="32"/>
      <c r="O60" s="32"/>
      <c r="P60" s="32"/>
      <c r="Q60" s="32"/>
      <c r="R60" s="32"/>
      <c r="S60" s="32"/>
      <c r="T60" s="32"/>
      <c r="U60" s="32"/>
      <c r="V60" s="32"/>
      <c r="W60" s="32"/>
      <c r="X60" s="32"/>
      <c r="Y60" s="32"/>
      <c r="Z60" s="32"/>
      <c r="AA60" s="32"/>
      <c r="AB60" s="32"/>
      <c r="AC60" s="32"/>
      <c r="AD60" s="32"/>
      <c r="AE60" s="32"/>
    </row>
    <row r="61" spans="1:31" s="22" customFormat="1" x14ac:dyDescent="0.2">
      <c r="A61" s="99"/>
      <c r="B61" s="99"/>
      <c r="C61" s="25"/>
      <c r="D61" s="25"/>
      <c r="E61" s="25"/>
      <c r="F61" s="99"/>
      <c r="G61" s="99"/>
      <c r="H61" s="25"/>
      <c r="I61" s="25"/>
      <c r="J61" s="32"/>
      <c r="K61" s="32"/>
      <c r="L61" s="32"/>
      <c r="M61" s="32"/>
      <c r="N61" s="32"/>
      <c r="O61" s="32"/>
      <c r="P61" s="32"/>
      <c r="Q61" s="32"/>
      <c r="R61" s="32"/>
      <c r="S61" s="32"/>
      <c r="T61" s="32"/>
      <c r="U61" s="32"/>
      <c r="V61" s="32"/>
      <c r="W61" s="32"/>
      <c r="X61" s="32"/>
      <c r="Y61" s="32"/>
      <c r="Z61" s="32"/>
      <c r="AA61" s="32"/>
      <c r="AB61" s="32"/>
      <c r="AC61" s="32"/>
      <c r="AD61" s="32"/>
      <c r="AE61" s="32"/>
    </row>
    <row r="62" spans="1:31" s="22" customFormat="1" x14ac:dyDescent="0.2">
      <c r="A62" s="99"/>
      <c r="B62" s="99"/>
      <c r="C62" s="25"/>
      <c r="D62" s="25"/>
      <c r="E62" s="25"/>
      <c r="F62" s="99"/>
      <c r="G62" s="99"/>
      <c r="H62" s="25"/>
      <c r="I62" s="25"/>
      <c r="J62" s="32"/>
      <c r="K62" s="32"/>
      <c r="L62" s="32"/>
      <c r="M62" s="32"/>
      <c r="N62" s="32"/>
      <c r="O62" s="32"/>
      <c r="P62" s="32"/>
      <c r="Q62" s="32"/>
      <c r="R62" s="32"/>
      <c r="S62" s="32"/>
      <c r="T62" s="32"/>
      <c r="U62" s="32"/>
      <c r="V62" s="32"/>
      <c r="W62" s="32"/>
      <c r="X62" s="32"/>
      <c r="Y62" s="32"/>
      <c r="Z62" s="32"/>
      <c r="AA62" s="32"/>
      <c r="AB62" s="32"/>
      <c r="AC62" s="32"/>
      <c r="AD62" s="32"/>
      <c r="AE62" s="32"/>
    </row>
    <row r="63" spans="1:31" s="3" customFormat="1" ht="15.75" x14ac:dyDescent="0.25">
      <c r="A63" s="128"/>
      <c r="B63" s="128"/>
      <c r="C63" s="144"/>
      <c r="D63" s="144"/>
      <c r="E63" s="144"/>
      <c r="F63" s="144"/>
      <c r="G63" s="144"/>
      <c r="H63" s="144"/>
      <c r="I63" s="144"/>
      <c r="J63" s="10"/>
      <c r="K63" s="10"/>
      <c r="L63" s="10"/>
      <c r="M63" s="10"/>
      <c r="N63" s="10"/>
      <c r="O63" s="10"/>
      <c r="P63" s="10"/>
      <c r="Q63" s="10"/>
      <c r="R63" s="10"/>
      <c r="S63" s="4"/>
      <c r="T63" s="4"/>
      <c r="U63" s="4"/>
      <c r="V63" s="4"/>
      <c r="W63" s="4"/>
      <c r="X63" s="4"/>
      <c r="Y63" s="4"/>
      <c r="Z63" s="4"/>
      <c r="AA63" s="4"/>
      <c r="AB63" s="4"/>
      <c r="AC63" s="4"/>
      <c r="AD63" s="4"/>
      <c r="AE63" s="4"/>
    </row>
    <row r="64" spans="1:31" s="3" customFormat="1" ht="15.75" x14ac:dyDescent="0.25">
      <c r="A64" s="128"/>
      <c r="B64" s="128"/>
      <c r="C64" s="144"/>
      <c r="D64" s="144"/>
      <c r="E64" s="144"/>
      <c r="F64" s="144"/>
      <c r="G64" s="144"/>
      <c r="H64" s="144"/>
      <c r="I64" s="144"/>
      <c r="J64" s="10"/>
      <c r="K64" s="10"/>
      <c r="L64" s="10"/>
      <c r="M64" s="10"/>
      <c r="N64" s="10"/>
      <c r="O64" s="10"/>
      <c r="P64" s="10"/>
      <c r="Q64" s="10"/>
      <c r="R64" s="10"/>
      <c r="S64" s="4"/>
      <c r="T64" s="4"/>
      <c r="U64" s="4"/>
      <c r="V64" s="4"/>
      <c r="W64" s="4"/>
      <c r="X64" s="4"/>
      <c r="Y64" s="4"/>
      <c r="Z64" s="4"/>
      <c r="AA64" s="4"/>
      <c r="AB64" s="4"/>
      <c r="AC64" s="4"/>
      <c r="AD64" s="4"/>
      <c r="AE64" s="4"/>
    </row>
    <row r="65" spans="1:31" s="3" customFormat="1" ht="15.75" x14ac:dyDescent="0.25">
      <c r="A65" s="99"/>
      <c r="B65" s="99"/>
      <c r="C65" s="99"/>
      <c r="D65" s="99"/>
      <c r="E65" s="99"/>
      <c r="F65" s="99"/>
      <c r="G65" s="99"/>
      <c r="H65" s="99"/>
      <c r="I65" s="99"/>
      <c r="J65" s="4"/>
      <c r="K65" s="4"/>
      <c r="L65" s="4"/>
      <c r="M65" s="4"/>
      <c r="N65" s="4"/>
      <c r="O65" s="4"/>
      <c r="P65" s="4"/>
      <c r="Q65" s="4"/>
      <c r="R65" s="4"/>
      <c r="S65" s="4"/>
      <c r="T65" s="4"/>
      <c r="U65" s="4"/>
      <c r="V65" s="4"/>
      <c r="W65" s="4"/>
      <c r="X65" s="4"/>
      <c r="Y65" s="4"/>
      <c r="Z65" s="4"/>
      <c r="AA65" s="4"/>
      <c r="AB65" s="4"/>
      <c r="AC65" s="4"/>
      <c r="AD65" s="4"/>
      <c r="AE65" s="4"/>
    </row>
    <row r="66" spans="1:31" s="3" customFormat="1" ht="15.75" x14ac:dyDescent="0.25">
      <c r="A66" s="99"/>
      <c r="B66" s="99"/>
      <c r="C66" s="99"/>
      <c r="D66" s="99"/>
      <c r="E66" s="99"/>
      <c r="F66" s="99"/>
      <c r="G66" s="99"/>
      <c r="H66" s="99"/>
      <c r="I66" s="99"/>
      <c r="J66" s="4"/>
      <c r="K66" s="4"/>
      <c r="L66" s="4"/>
      <c r="M66" s="4"/>
      <c r="N66" s="4"/>
      <c r="O66" s="4"/>
      <c r="P66" s="4"/>
      <c r="Q66" s="4"/>
      <c r="R66" s="4"/>
      <c r="S66" s="4"/>
      <c r="T66" s="4"/>
      <c r="U66" s="4"/>
      <c r="V66" s="4"/>
      <c r="W66" s="4"/>
      <c r="X66" s="4"/>
      <c r="Y66" s="4"/>
      <c r="Z66" s="4"/>
      <c r="AA66" s="4"/>
      <c r="AB66" s="4"/>
      <c r="AC66" s="4"/>
      <c r="AD66" s="4"/>
      <c r="AE66" s="4"/>
    </row>
    <row r="67" spans="1:31" s="3" customFormat="1" ht="15.75" x14ac:dyDescent="0.25">
      <c r="A67" s="99"/>
      <c r="B67" s="99"/>
      <c r="C67" s="99"/>
      <c r="D67" s="99"/>
      <c r="E67" s="99"/>
      <c r="F67" s="99"/>
      <c r="G67" s="99"/>
      <c r="H67" s="99"/>
      <c r="I67" s="99"/>
      <c r="J67" s="4"/>
      <c r="K67" s="4"/>
      <c r="L67" s="4"/>
      <c r="M67" s="4"/>
      <c r="N67" s="4"/>
      <c r="O67" s="4"/>
      <c r="P67" s="4"/>
      <c r="Q67" s="4"/>
      <c r="R67" s="4"/>
      <c r="S67" s="4"/>
      <c r="T67" s="4"/>
      <c r="U67" s="4"/>
      <c r="V67" s="4"/>
      <c r="W67" s="4"/>
      <c r="X67" s="4"/>
      <c r="Y67" s="4"/>
      <c r="Z67" s="4"/>
      <c r="AA67" s="4"/>
      <c r="AB67" s="4"/>
      <c r="AC67" s="4"/>
      <c r="AD67" s="4"/>
      <c r="AE67" s="4"/>
    </row>
    <row r="68" spans="1:31" s="3" customFormat="1" ht="15.75" x14ac:dyDescent="0.25">
      <c r="A68" s="99"/>
      <c r="B68" s="99"/>
      <c r="C68" s="99"/>
      <c r="D68" s="99"/>
      <c r="E68" s="99"/>
      <c r="F68" s="99"/>
      <c r="G68" s="99"/>
      <c r="H68" s="99"/>
      <c r="I68" s="99"/>
      <c r="J68" s="4"/>
      <c r="K68" s="4"/>
      <c r="L68" s="4"/>
      <c r="M68" s="4"/>
      <c r="N68" s="4"/>
      <c r="O68" s="4"/>
      <c r="P68" s="4"/>
      <c r="Q68" s="4"/>
      <c r="R68" s="4"/>
      <c r="S68" s="4"/>
      <c r="T68" s="4"/>
      <c r="U68" s="4"/>
      <c r="V68" s="4"/>
      <c r="W68" s="4"/>
      <c r="X68" s="4"/>
      <c r="Y68" s="4"/>
      <c r="Z68" s="4"/>
      <c r="AA68" s="4"/>
      <c r="AB68" s="4"/>
      <c r="AC68" s="4"/>
      <c r="AD68" s="4"/>
      <c r="AE68" s="4"/>
    </row>
    <row r="69" spans="1:31" s="3" customFormat="1" ht="15.75" x14ac:dyDescent="0.25">
      <c r="A69" s="99"/>
      <c r="B69" s="99"/>
      <c r="C69" s="99"/>
      <c r="D69" s="99"/>
      <c r="E69" s="99"/>
      <c r="F69" s="99"/>
      <c r="G69" s="99"/>
      <c r="H69" s="99"/>
      <c r="I69" s="99"/>
      <c r="J69" s="4"/>
      <c r="K69" s="4"/>
      <c r="L69" s="4"/>
      <c r="M69" s="4"/>
      <c r="N69" s="4"/>
      <c r="O69" s="4"/>
      <c r="P69" s="4"/>
      <c r="Q69" s="4"/>
      <c r="R69" s="4"/>
      <c r="S69" s="4"/>
      <c r="T69" s="4"/>
      <c r="U69" s="4"/>
      <c r="V69" s="4"/>
      <c r="W69" s="4"/>
      <c r="X69" s="4"/>
      <c r="Y69" s="4"/>
      <c r="Z69" s="4"/>
      <c r="AA69" s="4"/>
      <c r="AB69" s="4"/>
      <c r="AC69" s="4"/>
      <c r="AD69" s="4"/>
      <c r="AE69" s="4"/>
    </row>
    <row r="70" spans="1:31" s="3" customForma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s="3" customForma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1:31" s="3" customForma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x14ac:dyDescent="0.25">
      <c r="N73" s="7" t="s">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8"/>
  <sheetViews>
    <sheetView workbookViewId="0">
      <selection activeCell="C38" sqref="C38"/>
    </sheetView>
  </sheetViews>
  <sheetFormatPr baseColWidth="10" defaultRowHeight="15" x14ac:dyDescent="0.25"/>
  <sheetData>
    <row r="2" spans="1:9" ht="15.75" x14ac:dyDescent="0.25">
      <c r="A2" s="126" t="s">
        <v>5</v>
      </c>
      <c r="B2" s="126"/>
      <c r="C2" s="126"/>
      <c r="D2" s="94"/>
      <c r="E2" s="94"/>
      <c r="F2" s="94"/>
      <c r="G2" s="94"/>
      <c r="H2" s="94"/>
      <c r="I2" s="94"/>
    </row>
    <row r="3" spans="1:9" ht="15.75" x14ac:dyDescent="0.25">
      <c r="A3" s="126" t="s">
        <v>146</v>
      </c>
      <c r="B3" s="126"/>
      <c r="C3" s="126"/>
      <c r="D3" s="94"/>
      <c r="E3" s="94"/>
      <c r="F3" s="94"/>
      <c r="G3" s="94"/>
      <c r="H3" s="94"/>
      <c r="I3" s="94"/>
    </row>
    <row r="4" spans="1:9" ht="15.75" x14ac:dyDescent="0.25">
      <c r="A4" s="126" t="s">
        <v>305</v>
      </c>
      <c r="B4" s="126"/>
      <c r="C4" s="126"/>
      <c r="D4" s="94"/>
      <c r="E4" s="94"/>
      <c r="F4" s="94"/>
      <c r="G4" s="94"/>
      <c r="H4" s="94"/>
      <c r="I4" s="94"/>
    </row>
    <row r="5" spans="1:9" ht="15.75" x14ac:dyDescent="0.25">
      <c r="A5" s="126" t="s">
        <v>166</v>
      </c>
      <c r="B5" s="126"/>
      <c r="C5" s="126"/>
      <c r="D5" s="94"/>
      <c r="E5" s="94"/>
      <c r="F5" s="94"/>
      <c r="G5" s="94"/>
      <c r="H5" s="94"/>
      <c r="I5" s="94"/>
    </row>
    <row r="6" spans="1:9" ht="15.75" x14ac:dyDescent="0.25">
      <c r="B6" s="94"/>
      <c r="C6" s="94"/>
      <c r="D6" s="94" t="s">
        <v>163</v>
      </c>
      <c r="E6" s="94"/>
      <c r="F6" s="94"/>
      <c r="G6" s="94"/>
      <c r="H6" s="94"/>
      <c r="I6" s="94"/>
    </row>
    <row r="7" spans="1:9" ht="15.75" x14ac:dyDescent="0.25">
      <c r="A7" s="94" t="s">
        <v>158</v>
      </c>
      <c r="B7" s="94" t="s">
        <v>147</v>
      </c>
      <c r="C7" s="94" t="s">
        <v>16</v>
      </c>
      <c r="D7" s="94" t="s">
        <v>159</v>
      </c>
      <c r="E7" s="94" t="s">
        <v>160</v>
      </c>
      <c r="F7" s="94"/>
      <c r="G7" s="94"/>
      <c r="H7" s="94"/>
      <c r="I7" s="94"/>
    </row>
    <row r="8" spans="1:9" ht="15.75" x14ac:dyDescent="0.25">
      <c r="A8" s="94" t="s">
        <v>1</v>
      </c>
      <c r="B8" s="94" t="s">
        <v>148</v>
      </c>
      <c r="C8" s="94">
        <v>0</v>
      </c>
      <c r="D8" s="94">
        <v>224</v>
      </c>
      <c r="E8" s="126">
        <f>(76.03*D8)/100</f>
        <v>170.30720000000002</v>
      </c>
      <c r="F8" s="94"/>
      <c r="G8" s="94"/>
      <c r="H8" s="94"/>
      <c r="I8" s="94"/>
    </row>
    <row r="9" spans="1:9" ht="15.75" x14ac:dyDescent="0.25">
      <c r="A9" s="94" t="s">
        <v>1</v>
      </c>
      <c r="B9" s="94" t="s">
        <v>149</v>
      </c>
      <c r="C9" s="94">
        <v>0</v>
      </c>
      <c r="D9" s="94">
        <v>252</v>
      </c>
      <c r="E9" s="126">
        <f t="shared" ref="E9:E17" si="0">(76.03*D9)/100</f>
        <v>191.59560000000002</v>
      </c>
      <c r="F9" s="94"/>
      <c r="G9" s="94"/>
      <c r="H9" s="94"/>
      <c r="I9" s="94"/>
    </row>
    <row r="10" spans="1:9" ht="15.75" x14ac:dyDescent="0.25">
      <c r="A10" s="94" t="s">
        <v>1</v>
      </c>
      <c r="B10" s="94" t="s">
        <v>150</v>
      </c>
      <c r="C10" s="94">
        <v>0</v>
      </c>
      <c r="D10" s="94">
        <v>269</v>
      </c>
      <c r="E10" s="126">
        <f t="shared" si="0"/>
        <v>204.52070000000001</v>
      </c>
      <c r="F10" s="94"/>
      <c r="G10" s="94"/>
      <c r="H10" s="94"/>
      <c r="I10" s="94"/>
    </row>
    <row r="11" spans="1:9" ht="15.75" x14ac:dyDescent="0.25">
      <c r="A11" s="94" t="s">
        <v>1</v>
      </c>
      <c r="B11" s="94" t="s">
        <v>151</v>
      </c>
      <c r="C11" s="94">
        <v>0</v>
      </c>
      <c r="D11" s="94">
        <v>231</v>
      </c>
      <c r="E11" s="126">
        <f t="shared" si="0"/>
        <v>175.6293</v>
      </c>
      <c r="F11" s="94"/>
      <c r="G11" s="94"/>
      <c r="H11" s="94"/>
      <c r="I11" s="94"/>
    </row>
    <row r="12" spans="1:9" ht="15.75" x14ac:dyDescent="0.25">
      <c r="A12" s="94" t="s">
        <v>1</v>
      </c>
      <c r="B12" s="94" t="s">
        <v>152</v>
      </c>
      <c r="C12" s="94">
        <v>0</v>
      </c>
      <c r="D12" s="94">
        <v>258</v>
      </c>
      <c r="E12" s="126">
        <f t="shared" si="0"/>
        <v>196.15740000000002</v>
      </c>
      <c r="F12" s="94"/>
      <c r="G12" s="94"/>
      <c r="H12" s="94"/>
      <c r="I12" s="94"/>
    </row>
    <row r="13" spans="1:9" ht="15.75" x14ac:dyDescent="0.25">
      <c r="A13" s="94" t="s">
        <v>1</v>
      </c>
      <c r="B13" s="94" t="s">
        <v>153</v>
      </c>
      <c r="C13" s="94">
        <v>1</v>
      </c>
      <c r="D13" s="94">
        <v>140</v>
      </c>
      <c r="E13" s="126">
        <f t="shared" si="0"/>
        <v>106.44200000000001</v>
      </c>
      <c r="F13" s="94"/>
      <c r="G13" s="94"/>
      <c r="H13" s="94"/>
      <c r="I13" s="94"/>
    </row>
    <row r="14" spans="1:9" ht="15.75" x14ac:dyDescent="0.25">
      <c r="A14" s="94" t="s">
        <v>1</v>
      </c>
      <c r="B14" s="94" t="s">
        <v>154</v>
      </c>
      <c r="C14" s="94">
        <v>0</v>
      </c>
      <c r="D14" s="94">
        <v>172</v>
      </c>
      <c r="E14" s="126">
        <f t="shared" si="0"/>
        <v>130.77160000000001</v>
      </c>
      <c r="F14" s="94"/>
      <c r="G14" s="94"/>
      <c r="H14" s="94"/>
      <c r="I14" s="94"/>
    </row>
    <row r="15" spans="1:9" ht="15.75" x14ac:dyDescent="0.25">
      <c r="A15" s="94" t="s">
        <v>1</v>
      </c>
      <c r="B15" s="94" t="s">
        <v>155</v>
      </c>
      <c r="C15" s="94">
        <v>1</v>
      </c>
      <c r="D15" s="94">
        <v>195</v>
      </c>
      <c r="E15" s="126">
        <f t="shared" si="0"/>
        <v>148.2585</v>
      </c>
      <c r="F15" s="94"/>
      <c r="G15" s="94"/>
      <c r="H15" s="94"/>
      <c r="I15" s="94"/>
    </row>
    <row r="16" spans="1:9" ht="15.75" x14ac:dyDescent="0.25">
      <c r="A16" s="94" t="s">
        <v>1</v>
      </c>
      <c r="B16" s="94" t="s">
        <v>156</v>
      </c>
      <c r="C16" s="94">
        <v>0</v>
      </c>
      <c r="D16" s="94">
        <v>196</v>
      </c>
      <c r="E16" s="126">
        <f t="shared" si="0"/>
        <v>149.0188</v>
      </c>
      <c r="F16" s="94"/>
      <c r="G16" s="94"/>
      <c r="H16" s="94"/>
      <c r="I16" s="94"/>
    </row>
    <row r="17" spans="1:9" ht="15.75" x14ac:dyDescent="0.25">
      <c r="A17" s="94" t="s">
        <v>1</v>
      </c>
      <c r="B17" s="94" t="s">
        <v>157</v>
      </c>
      <c r="C17" s="94">
        <v>1</v>
      </c>
      <c r="D17" s="94">
        <v>156</v>
      </c>
      <c r="E17" s="126">
        <f t="shared" si="0"/>
        <v>118.60680000000001</v>
      </c>
      <c r="F17" s="94"/>
      <c r="G17" s="94"/>
      <c r="H17" s="94"/>
      <c r="I17" s="94"/>
    </row>
    <row r="18" spans="1:9" ht="15.75" x14ac:dyDescent="0.25">
      <c r="A18" s="94" t="s">
        <v>2</v>
      </c>
      <c r="B18" s="94" t="s">
        <v>148</v>
      </c>
      <c r="C18" s="94">
        <v>1</v>
      </c>
      <c r="D18" s="94">
        <v>234</v>
      </c>
      <c r="E18" s="126">
        <f>(76.03*D18)/100</f>
        <v>177.9102</v>
      </c>
      <c r="F18" s="94"/>
      <c r="G18" s="94"/>
      <c r="H18" s="94"/>
      <c r="I18" s="94"/>
    </row>
    <row r="19" spans="1:9" ht="15.75" x14ac:dyDescent="0.25">
      <c r="A19" s="94" t="s">
        <v>2</v>
      </c>
      <c r="B19" s="94" t="s">
        <v>149</v>
      </c>
      <c r="C19" s="94">
        <v>1</v>
      </c>
      <c r="D19" s="94">
        <v>203</v>
      </c>
      <c r="E19" s="126">
        <f t="shared" ref="E19:E27" si="1">(76.03*D19)/100</f>
        <v>154.3409</v>
      </c>
      <c r="F19" s="94"/>
      <c r="G19" s="94"/>
      <c r="H19" s="94"/>
      <c r="I19" s="94"/>
    </row>
    <row r="20" spans="1:9" ht="15.75" x14ac:dyDescent="0.25">
      <c r="A20" s="94" t="s">
        <v>2</v>
      </c>
      <c r="B20" s="94" t="s">
        <v>150</v>
      </c>
      <c r="C20" s="94">
        <v>1</v>
      </c>
      <c r="D20" s="94">
        <v>282</v>
      </c>
      <c r="E20" s="126">
        <f t="shared" si="1"/>
        <v>214.40459999999999</v>
      </c>
      <c r="F20" s="94"/>
      <c r="G20" s="94"/>
      <c r="H20" s="94"/>
      <c r="I20" s="94"/>
    </row>
    <row r="21" spans="1:9" ht="15.75" x14ac:dyDescent="0.25">
      <c r="A21" s="94" t="s">
        <v>2</v>
      </c>
      <c r="B21" s="94" t="s">
        <v>151</v>
      </c>
      <c r="C21" s="94">
        <v>1</v>
      </c>
      <c r="D21" s="94">
        <v>155</v>
      </c>
      <c r="E21" s="126">
        <f t="shared" si="1"/>
        <v>117.84649999999999</v>
      </c>
      <c r="F21" s="94"/>
      <c r="G21" s="94"/>
      <c r="H21" s="94"/>
      <c r="I21" s="94"/>
    </row>
    <row r="22" spans="1:9" ht="15.75" x14ac:dyDescent="0.25">
      <c r="A22" s="94" t="s">
        <v>2</v>
      </c>
      <c r="B22" s="94" t="s">
        <v>152</v>
      </c>
      <c r="C22" s="94">
        <v>1</v>
      </c>
      <c r="D22" s="94">
        <v>292</v>
      </c>
      <c r="E22" s="126">
        <f t="shared" si="1"/>
        <v>222.00760000000002</v>
      </c>
      <c r="F22" s="94"/>
      <c r="G22" s="94"/>
      <c r="H22" s="94"/>
      <c r="I22" s="94"/>
    </row>
    <row r="23" spans="1:9" ht="15.75" x14ac:dyDescent="0.25">
      <c r="A23" s="94" t="s">
        <v>2</v>
      </c>
      <c r="B23" s="94" t="s">
        <v>153</v>
      </c>
      <c r="C23" s="94">
        <v>0</v>
      </c>
      <c r="D23" s="94">
        <v>213</v>
      </c>
      <c r="E23" s="126">
        <f t="shared" si="1"/>
        <v>161.94389999999999</v>
      </c>
      <c r="F23" s="94"/>
      <c r="G23" s="94"/>
      <c r="H23" s="94"/>
      <c r="I23" s="94"/>
    </row>
    <row r="24" spans="1:9" ht="15.75" x14ac:dyDescent="0.25">
      <c r="A24" s="94" t="s">
        <v>2</v>
      </c>
      <c r="B24" s="94" t="s">
        <v>154</v>
      </c>
      <c r="C24" s="94">
        <v>1</v>
      </c>
      <c r="D24" s="94">
        <v>261</v>
      </c>
      <c r="E24" s="126">
        <f t="shared" si="1"/>
        <v>198.43830000000003</v>
      </c>
      <c r="F24" s="94"/>
      <c r="G24" s="94"/>
      <c r="H24" s="94"/>
      <c r="I24" s="94"/>
    </row>
    <row r="25" spans="1:9" ht="15.75" x14ac:dyDescent="0.25">
      <c r="A25" s="94" t="s">
        <v>2</v>
      </c>
      <c r="B25" s="94" t="s">
        <v>155</v>
      </c>
      <c r="C25" s="94">
        <v>1</v>
      </c>
      <c r="D25" s="94">
        <v>249</v>
      </c>
      <c r="E25" s="126">
        <f t="shared" si="1"/>
        <v>189.31470000000002</v>
      </c>
      <c r="F25" s="94"/>
      <c r="G25" s="94"/>
      <c r="H25" s="94"/>
      <c r="I25" s="94"/>
    </row>
    <row r="26" spans="1:9" ht="15.75" x14ac:dyDescent="0.25">
      <c r="A26" s="94" t="s">
        <v>2</v>
      </c>
      <c r="B26" s="94" t="s">
        <v>156</v>
      </c>
      <c r="C26" s="94">
        <v>1</v>
      </c>
      <c r="D26" s="94">
        <v>196</v>
      </c>
      <c r="E26" s="126">
        <f t="shared" si="1"/>
        <v>149.0188</v>
      </c>
      <c r="F26" s="94"/>
      <c r="G26" s="94"/>
      <c r="H26" s="94"/>
      <c r="I26" s="94"/>
    </row>
    <row r="27" spans="1:9" ht="15.75" x14ac:dyDescent="0.25">
      <c r="A27" s="94" t="s">
        <v>2</v>
      </c>
      <c r="B27" s="94" t="s">
        <v>157</v>
      </c>
      <c r="C27" s="94">
        <v>1</v>
      </c>
      <c r="D27" s="94">
        <v>94</v>
      </c>
      <c r="E27" s="126">
        <f t="shared" si="1"/>
        <v>71.468199999999996</v>
      </c>
      <c r="F27" s="94"/>
      <c r="G27" s="94"/>
      <c r="H27" s="94"/>
      <c r="I27" s="94"/>
    </row>
    <row r="28" spans="1:9" ht="15.75" x14ac:dyDescent="0.25">
      <c r="A28" s="94" t="s">
        <v>3</v>
      </c>
      <c r="B28" s="94" t="s">
        <v>148</v>
      </c>
      <c r="C28" s="94">
        <v>1</v>
      </c>
      <c r="D28" s="94">
        <v>246</v>
      </c>
      <c r="E28" s="126">
        <f t="shared" ref="E28:E37" si="2">(76.03*D28)/100</f>
        <v>187.03380000000001</v>
      </c>
      <c r="F28" s="94"/>
      <c r="G28" s="94"/>
      <c r="H28" s="94"/>
      <c r="I28" s="94"/>
    </row>
    <row r="29" spans="1:9" ht="15.75" x14ac:dyDescent="0.25">
      <c r="A29" s="94" t="s">
        <v>3</v>
      </c>
      <c r="B29" s="94" t="s">
        <v>149</v>
      </c>
      <c r="C29" s="94">
        <v>0</v>
      </c>
      <c r="D29" s="94">
        <v>249.8</v>
      </c>
      <c r="E29" s="126">
        <f t="shared" si="2"/>
        <v>189.92294000000001</v>
      </c>
      <c r="F29" s="94"/>
      <c r="G29" s="94"/>
      <c r="H29" s="94"/>
      <c r="I29" s="94"/>
    </row>
    <row r="30" spans="1:9" ht="15.75" x14ac:dyDescent="0.25">
      <c r="A30" s="94" t="s">
        <v>3</v>
      </c>
      <c r="B30" s="94" t="s">
        <v>150</v>
      </c>
      <c r="C30" s="94">
        <v>1</v>
      </c>
      <c r="D30" s="94">
        <v>254</v>
      </c>
      <c r="E30" s="126">
        <f t="shared" si="2"/>
        <v>193.11619999999999</v>
      </c>
      <c r="F30" s="94"/>
      <c r="G30" s="94"/>
      <c r="H30" s="94"/>
      <c r="I30" s="94"/>
    </row>
    <row r="31" spans="1:9" ht="15.75" x14ac:dyDescent="0.25">
      <c r="A31" s="94" t="s">
        <v>3</v>
      </c>
      <c r="B31" s="94" t="s">
        <v>151</v>
      </c>
      <c r="C31" s="94">
        <v>0</v>
      </c>
      <c r="D31" s="94">
        <v>249.79999999999998</v>
      </c>
      <c r="E31" s="126">
        <f t="shared" si="2"/>
        <v>189.92293999999998</v>
      </c>
      <c r="F31" s="94"/>
      <c r="G31" s="94"/>
      <c r="H31" s="94"/>
      <c r="I31" s="94"/>
    </row>
    <row r="32" spans="1:9" ht="15.75" x14ac:dyDescent="0.25">
      <c r="A32" s="94" t="s">
        <v>3</v>
      </c>
      <c r="B32" s="94" t="s">
        <v>152</v>
      </c>
      <c r="C32" s="94">
        <v>1</v>
      </c>
      <c r="D32" s="94">
        <v>222</v>
      </c>
      <c r="E32" s="126">
        <f t="shared" si="2"/>
        <v>168.78659999999999</v>
      </c>
      <c r="F32" s="94"/>
      <c r="G32" s="94"/>
      <c r="H32" s="94"/>
      <c r="I32" s="94"/>
    </row>
    <row r="33" spans="1:9" ht="15.75" x14ac:dyDescent="0.25">
      <c r="A33" s="94" t="s">
        <v>3</v>
      </c>
      <c r="B33" s="94" t="s">
        <v>153</v>
      </c>
      <c r="C33" s="94">
        <v>0</v>
      </c>
      <c r="D33" s="94">
        <v>249.79999999999998</v>
      </c>
      <c r="E33" s="126">
        <f t="shared" si="2"/>
        <v>189.92293999999998</v>
      </c>
      <c r="F33" s="94"/>
      <c r="G33" s="94"/>
      <c r="H33" s="94"/>
      <c r="I33" s="94"/>
    </row>
    <row r="34" spans="1:9" ht="15.75" x14ac:dyDescent="0.25">
      <c r="A34" s="94" t="s">
        <v>3</v>
      </c>
      <c r="B34" s="94" t="s">
        <v>154</v>
      </c>
      <c r="C34" s="94">
        <v>1</v>
      </c>
      <c r="D34" s="94">
        <v>281</v>
      </c>
      <c r="E34" s="126">
        <f t="shared" si="2"/>
        <v>213.64430000000002</v>
      </c>
      <c r="F34" s="94"/>
      <c r="G34" s="94"/>
      <c r="H34" s="94"/>
      <c r="I34" s="94"/>
    </row>
    <row r="35" spans="1:9" ht="15.75" x14ac:dyDescent="0.25">
      <c r="A35" s="94" t="s">
        <v>3</v>
      </c>
      <c r="B35" s="94" t="s">
        <v>155</v>
      </c>
      <c r="C35" s="94">
        <v>0</v>
      </c>
      <c r="D35" s="94">
        <v>249.79999999999998</v>
      </c>
      <c r="E35" s="126">
        <f t="shared" si="2"/>
        <v>189.92293999999998</v>
      </c>
      <c r="F35" s="94"/>
      <c r="G35" s="94"/>
      <c r="H35" s="94"/>
      <c r="I35" s="94"/>
    </row>
    <row r="36" spans="1:9" ht="15.75" x14ac:dyDescent="0.25">
      <c r="A36" s="94" t="s">
        <v>3</v>
      </c>
      <c r="B36" s="94" t="s">
        <v>156</v>
      </c>
      <c r="C36" s="94">
        <v>0</v>
      </c>
      <c r="D36" s="94">
        <v>249.79999999999998</v>
      </c>
      <c r="E36" s="126">
        <f t="shared" si="2"/>
        <v>189.92293999999998</v>
      </c>
      <c r="F36" s="94"/>
      <c r="G36" s="94"/>
      <c r="H36" s="94"/>
      <c r="I36" s="94"/>
    </row>
    <row r="37" spans="1:9" ht="15.75" x14ac:dyDescent="0.25">
      <c r="A37" s="94" t="s">
        <v>3</v>
      </c>
      <c r="B37" s="94" t="s">
        <v>157</v>
      </c>
      <c r="C37" s="94">
        <v>1</v>
      </c>
      <c r="D37" s="94">
        <v>246</v>
      </c>
      <c r="E37" s="126">
        <f t="shared" si="2"/>
        <v>187.03380000000001</v>
      </c>
      <c r="F37" s="94"/>
      <c r="G37" s="94"/>
      <c r="H37" s="94"/>
      <c r="I37" s="94"/>
    </row>
    <row r="38" spans="1:9" ht="15.75" x14ac:dyDescent="0.25">
      <c r="A38" s="94"/>
      <c r="B38" s="94"/>
      <c r="C38" s="94"/>
      <c r="D38" s="94"/>
      <c r="E38" s="94"/>
      <c r="F38" s="94"/>
      <c r="G38" s="94"/>
      <c r="H38" s="94"/>
      <c r="I38" s="94"/>
    </row>
    <row r="39" spans="1:9" ht="15.75" x14ac:dyDescent="0.25">
      <c r="A39" s="94"/>
      <c r="B39" s="94"/>
      <c r="C39" s="94"/>
      <c r="D39" s="94"/>
      <c r="E39" s="94"/>
      <c r="F39" s="94"/>
      <c r="G39" s="94"/>
      <c r="H39" s="94"/>
      <c r="I39" s="94"/>
    </row>
    <row r="40" spans="1:9" ht="15.75" x14ac:dyDescent="0.25">
      <c r="A40" s="94"/>
      <c r="B40" s="94"/>
      <c r="C40" s="94"/>
      <c r="D40" s="94"/>
      <c r="E40" s="94"/>
      <c r="F40" s="94"/>
      <c r="G40" s="94"/>
      <c r="H40" s="94"/>
      <c r="I40" s="94"/>
    </row>
    <row r="41" spans="1:9" ht="15.75" x14ac:dyDescent="0.25">
      <c r="A41" s="94"/>
      <c r="B41" s="94"/>
      <c r="C41" s="94"/>
      <c r="D41" s="94"/>
      <c r="E41" s="94"/>
      <c r="F41" s="94"/>
      <c r="G41" s="94"/>
      <c r="H41" s="94"/>
      <c r="I41" s="94"/>
    </row>
    <row r="42" spans="1:9" ht="15.75" x14ac:dyDescent="0.25">
      <c r="A42" s="94"/>
      <c r="B42" s="94"/>
      <c r="C42" s="94"/>
      <c r="D42" s="94"/>
      <c r="E42" s="94"/>
      <c r="F42" s="94"/>
      <c r="G42" s="94"/>
      <c r="H42" s="94"/>
      <c r="I42" s="94"/>
    </row>
    <row r="43" spans="1:9" ht="15.75" x14ac:dyDescent="0.25">
      <c r="A43" s="94"/>
      <c r="B43" s="94"/>
      <c r="C43" s="94"/>
      <c r="D43" s="94"/>
      <c r="E43" s="94"/>
      <c r="F43" s="94"/>
      <c r="G43" s="94"/>
      <c r="H43" s="94"/>
      <c r="I43" s="94"/>
    </row>
    <row r="44" spans="1:9" ht="15.75" x14ac:dyDescent="0.25">
      <c r="A44" s="94"/>
      <c r="B44" s="94"/>
      <c r="C44" s="94"/>
      <c r="D44" s="94"/>
      <c r="E44" s="94"/>
      <c r="F44" s="94"/>
      <c r="G44" s="94"/>
      <c r="H44" s="94"/>
      <c r="I44" s="94"/>
    </row>
    <row r="45" spans="1:9" ht="15.75" x14ac:dyDescent="0.25">
      <c r="A45" s="94"/>
      <c r="B45" s="94"/>
      <c r="C45" s="94"/>
      <c r="D45" s="94"/>
      <c r="E45" s="94"/>
      <c r="F45" s="94"/>
      <c r="G45" s="94"/>
      <c r="H45" s="94"/>
      <c r="I45" s="94"/>
    </row>
    <row r="46" spans="1:9" ht="15.75" x14ac:dyDescent="0.25">
      <c r="A46" s="94"/>
      <c r="B46" s="94"/>
      <c r="C46" s="94"/>
      <c r="D46" s="94"/>
      <c r="E46" s="94"/>
      <c r="F46" s="94"/>
      <c r="G46" s="94"/>
      <c r="H46" s="94"/>
      <c r="I46" s="94"/>
    </row>
    <row r="47" spans="1:9" ht="15.75" x14ac:dyDescent="0.25">
      <c r="A47" s="94"/>
      <c r="B47" s="94"/>
      <c r="C47" s="94"/>
      <c r="D47" s="94"/>
      <c r="E47" s="94"/>
      <c r="F47" s="94"/>
      <c r="G47" s="94"/>
      <c r="H47" s="94"/>
      <c r="I47" s="94"/>
    </row>
    <row r="48" spans="1:9" ht="15.75" x14ac:dyDescent="0.25">
      <c r="A48" s="94" t="s">
        <v>167</v>
      </c>
      <c r="B48" s="94"/>
      <c r="C48" s="94"/>
      <c r="D48" s="94"/>
      <c r="E48" s="94"/>
      <c r="F48" s="94"/>
      <c r="G48" s="94"/>
      <c r="H48" s="94"/>
      <c r="I48" s="94"/>
    </row>
    <row r="49" spans="1:9" ht="15.75" x14ac:dyDescent="0.25">
      <c r="A49" s="94" t="s">
        <v>166</v>
      </c>
      <c r="B49" s="94"/>
      <c r="C49" s="94"/>
      <c r="D49" s="94"/>
      <c r="E49" s="94"/>
      <c r="F49" s="94"/>
      <c r="G49" s="94"/>
      <c r="H49" s="94"/>
      <c r="I49" s="94"/>
    </row>
    <row r="50" spans="1:9" ht="15.75" x14ac:dyDescent="0.25">
      <c r="A50" s="94"/>
      <c r="B50" s="94"/>
      <c r="C50" s="94"/>
      <c r="D50" s="94"/>
      <c r="E50" s="94"/>
      <c r="F50" s="94"/>
      <c r="G50" s="94"/>
      <c r="H50" s="94"/>
      <c r="I50" s="94"/>
    </row>
    <row r="51" spans="1:9" ht="15.75" x14ac:dyDescent="0.25">
      <c r="A51" s="94" t="s">
        <v>9</v>
      </c>
      <c r="B51" s="94" t="s">
        <v>164</v>
      </c>
      <c r="C51" s="94" t="s">
        <v>165</v>
      </c>
      <c r="D51" s="94" t="s">
        <v>161</v>
      </c>
      <c r="E51" s="94" t="s">
        <v>162</v>
      </c>
      <c r="F51" s="94"/>
      <c r="G51" s="94"/>
      <c r="H51" s="94"/>
      <c r="I51" s="94"/>
    </row>
    <row r="52" spans="1:9" ht="15.75" x14ac:dyDescent="0.25">
      <c r="A52" s="94" t="s">
        <v>1</v>
      </c>
      <c r="B52" s="94">
        <v>1</v>
      </c>
      <c r="C52" s="94">
        <v>11.5</v>
      </c>
      <c r="D52" s="94">
        <v>0.1</v>
      </c>
      <c r="E52" s="126">
        <f>+C52*100/170</f>
        <v>6.7647058823529411</v>
      </c>
      <c r="F52" s="94"/>
      <c r="G52" s="94"/>
      <c r="H52" s="94"/>
      <c r="I52" s="94"/>
    </row>
    <row r="53" spans="1:9" ht="15.75" x14ac:dyDescent="0.25">
      <c r="A53" s="94" t="s">
        <v>1</v>
      </c>
      <c r="B53" s="94">
        <v>2</v>
      </c>
      <c r="C53" s="94">
        <v>12</v>
      </c>
      <c r="D53" s="94">
        <v>0.2</v>
      </c>
      <c r="E53" s="126">
        <f t="shared" ref="E53:E67" si="3">+C53*100/170</f>
        <v>7.0588235294117645</v>
      </c>
      <c r="F53" s="94"/>
      <c r="G53" s="94"/>
      <c r="H53" s="94"/>
      <c r="I53" s="94"/>
    </row>
    <row r="54" spans="1:9" ht="15.75" x14ac:dyDescent="0.25">
      <c r="A54" s="94" t="s">
        <v>1</v>
      </c>
      <c r="B54" s="94">
        <v>3</v>
      </c>
      <c r="C54" s="94">
        <v>6</v>
      </c>
      <c r="D54" s="94">
        <v>0.9</v>
      </c>
      <c r="E54" s="126">
        <f t="shared" si="3"/>
        <v>3.5294117647058822</v>
      </c>
      <c r="F54" s="94"/>
      <c r="G54" s="94"/>
      <c r="H54" s="94"/>
      <c r="I54" s="94"/>
    </row>
    <row r="55" spans="1:9" ht="15.75" x14ac:dyDescent="0.25">
      <c r="A55" s="94" t="s">
        <v>1</v>
      </c>
      <c r="B55" s="94">
        <v>4</v>
      </c>
      <c r="C55" s="94">
        <v>4.5</v>
      </c>
      <c r="D55" s="94">
        <v>0.6</v>
      </c>
      <c r="E55" s="126">
        <f t="shared" si="3"/>
        <v>2.6470588235294117</v>
      </c>
      <c r="F55" s="94"/>
      <c r="G55" s="94"/>
      <c r="H55" s="94"/>
      <c r="I55" s="94"/>
    </row>
    <row r="56" spans="1:9" ht="15.75" x14ac:dyDescent="0.25">
      <c r="A56" s="94" t="s">
        <v>1</v>
      </c>
      <c r="B56" s="94">
        <v>5</v>
      </c>
      <c r="C56" s="94">
        <v>72</v>
      </c>
      <c r="D56" s="94">
        <v>0.4</v>
      </c>
      <c r="E56" s="126">
        <f t="shared" si="3"/>
        <v>42.352941176470587</v>
      </c>
      <c r="F56" s="94"/>
      <c r="G56" s="94"/>
      <c r="H56" s="94"/>
      <c r="I56" s="94"/>
    </row>
    <row r="57" spans="1:9" ht="15.75" x14ac:dyDescent="0.25">
      <c r="A57" s="94" t="s">
        <v>1</v>
      </c>
      <c r="B57" s="94">
        <v>6</v>
      </c>
      <c r="C57" s="94">
        <v>14</v>
      </c>
      <c r="D57" s="94">
        <v>0.6</v>
      </c>
      <c r="E57" s="126">
        <f t="shared" si="3"/>
        <v>8.235294117647058</v>
      </c>
      <c r="F57" s="94"/>
      <c r="G57" s="94"/>
      <c r="H57" s="94"/>
      <c r="I57" s="94"/>
    </row>
    <row r="58" spans="1:9" ht="15.75" x14ac:dyDescent="0.25">
      <c r="A58" s="94" t="s">
        <v>1</v>
      </c>
      <c r="B58" s="94">
        <v>7</v>
      </c>
      <c r="C58" s="94">
        <v>2.7</v>
      </c>
      <c r="D58" s="94">
        <v>0.7</v>
      </c>
      <c r="E58" s="126">
        <f t="shared" si="3"/>
        <v>1.588235294117647</v>
      </c>
      <c r="F58" s="94"/>
      <c r="G58" s="94"/>
      <c r="H58" s="94"/>
      <c r="I58" s="94"/>
    </row>
    <row r="59" spans="1:9" ht="15.75" x14ac:dyDescent="0.25">
      <c r="A59" s="94" t="s">
        <v>1</v>
      </c>
      <c r="B59" s="94">
        <v>8</v>
      </c>
      <c r="C59" s="94">
        <v>4</v>
      </c>
      <c r="D59" s="94">
        <v>0.5</v>
      </c>
      <c r="E59" s="126">
        <f t="shared" si="3"/>
        <v>2.3529411764705883</v>
      </c>
      <c r="F59" s="94"/>
      <c r="G59" s="94"/>
      <c r="H59" s="94"/>
      <c r="I59" s="94"/>
    </row>
    <row r="60" spans="1:9" ht="15.75" x14ac:dyDescent="0.25">
      <c r="A60" s="94" t="s">
        <v>1</v>
      </c>
      <c r="B60" s="94">
        <v>9</v>
      </c>
      <c r="C60" s="94">
        <v>10</v>
      </c>
      <c r="D60" s="94">
        <v>0.2</v>
      </c>
      <c r="E60" s="126">
        <f t="shared" si="3"/>
        <v>5.882352941176471</v>
      </c>
      <c r="F60" s="94"/>
      <c r="G60" s="94"/>
      <c r="H60" s="94"/>
      <c r="I60" s="94"/>
    </row>
    <row r="61" spans="1:9" ht="15.75" x14ac:dyDescent="0.25">
      <c r="A61" s="94" t="s">
        <v>1</v>
      </c>
      <c r="B61" s="94">
        <v>10</v>
      </c>
      <c r="C61" s="94">
        <v>10</v>
      </c>
      <c r="D61" s="94">
        <v>0.2</v>
      </c>
      <c r="E61" s="126">
        <f t="shared" si="3"/>
        <v>5.882352941176471</v>
      </c>
      <c r="F61" s="94"/>
      <c r="G61" s="94"/>
      <c r="H61" s="94"/>
      <c r="I61" s="94"/>
    </row>
    <row r="62" spans="1:9" ht="15.75" x14ac:dyDescent="0.25">
      <c r="A62" s="94" t="s">
        <v>1</v>
      </c>
      <c r="B62" s="94">
        <v>11</v>
      </c>
      <c r="C62" s="94">
        <v>11</v>
      </c>
      <c r="D62" s="94">
        <v>0.1</v>
      </c>
      <c r="E62" s="126">
        <f t="shared" si="3"/>
        <v>6.4705882352941178</v>
      </c>
      <c r="F62" s="94"/>
      <c r="G62" s="94"/>
      <c r="H62" s="94"/>
      <c r="I62" s="94"/>
    </row>
    <row r="63" spans="1:9" ht="15.75" x14ac:dyDescent="0.25">
      <c r="A63" s="94" t="s">
        <v>1</v>
      </c>
      <c r="B63" s="94">
        <v>12</v>
      </c>
      <c r="C63" s="94">
        <v>8.5</v>
      </c>
      <c r="D63" s="94">
        <v>0.1</v>
      </c>
      <c r="E63" s="126">
        <f t="shared" si="3"/>
        <v>5</v>
      </c>
      <c r="F63" s="94"/>
      <c r="G63" s="94"/>
      <c r="H63" s="94"/>
      <c r="I63" s="94"/>
    </row>
    <row r="64" spans="1:9" ht="15.75" x14ac:dyDescent="0.25">
      <c r="A64" s="94" t="s">
        <v>1</v>
      </c>
      <c r="B64" s="94">
        <v>13</v>
      </c>
      <c r="C64" s="94">
        <v>6.5</v>
      </c>
      <c r="D64" s="94">
        <v>0.1</v>
      </c>
      <c r="E64" s="126">
        <f t="shared" si="3"/>
        <v>3.8235294117647061</v>
      </c>
      <c r="F64" s="94"/>
      <c r="G64" s="94"/>
      <c r="H64" s="94"/>
      <c r="I64" s="94"/>
    </row>
    <row r="65" spans="1:9" ht="15.75" x14ac:dyDescent="0.25">
      <c r="A65" s="94" t="s">
        <v>1</v>
      </c>
      <c r="B65" s="94">
        <v>14</v>
      </c>
      <c r="C65" s="94">
        <v>15</v>
      </c>
      <c r="D65" s="94">
        <v>0.25</v>
      </c>
      <c r="E65" s="126">
        <f t="shared" si="3"/>
        <v>8.8235294117647065</v>
      </c>
      <c r="F65" s="94"/>
      <c r="G65" s="94"/>
      <c r="H65" s="94"/>
      <c r="I65" s="94"/>
    </row>
    <row r="66" spans="1:9" ht="15.75" x14ac:dyDescent="0.25">
      <c r="A66" s="94" t="s">
        <v>1</v>
      </c>
      <c r="B66" s="130">
        <v>15</v>
      </c>
      <c r="C66" s="131">
        <v>8</v>
      </c>
      <c r="D66" s="131">
        <v>0.3</v>
      </c>
      <c r="E66" s="126">
        <f t="shared" si="3"/>
        <v>4.7058823529411766</v>
      </c>
      <c r="F66" s="94"/>
      <c r="G66" s="94"/>
      <c r="H66" s="94"/>
      <c r="I66" s="94"/>
    </row>
    <row r="67" spans="1:9" ht="15.75" x14ac:dyDescent="0.25">
      <c r="A67" s="131" t="s">
        <v>1</v>
      </c>
      <c r="B67" s="130">
        <v>16</v>
      </c>
      <c r="C67" s="131">
        <v>15.5</v>
      </c>
      <c r="D67" s="131">
        <v>0.7</v>
      </c>
      <c r="E67" s="126">
        <f t="shared" si="3"/>
        <v>9.117647058823529</v>
      </c>
      <c r="F67" s="94"/>
      <c r="G67" s="94"/>
      <c r="H67" s="94"/>
      <c r="I67" s="94"/>
    </row>
    <row r="68" spans="1:9" ht="15.75" x14ac:dyDescent="0.25">
      <c r="A68" s="94" t="s">
        <v>2</v>
      </c>
      <c r="B68" s="94">
        <v>1</v>
      </c>
      <c r="C68" s="94">
        <v>7.9</v>
      </c>
      <c r="D68" s="94">
        <v>0.1</v>
      </c>
      <c r="E68" s="126">
        <f t="shared" ref="E68:E73" si="4">+C68*100/170</f>
        <v>4.6470588235294121</v>
      </c>
      <c r="F68" s="94"/>
      <c r="G68" s="94"/>
      <c r="H68" s="94"/>
      <c r="I68" s="94"/>
    </row>
    <row r="69" spans="1:9" ht="15.75" x14ac:dyDescent="0.25">
      <c r="A69" s="94" t="s">
        <v>2</v>
      </c>
      <c r="B69" s="94">
        <v>2</v>
      </c>
      <c r="C69" s="94">
        <v>66</v>
      </c>
      <c r="D69" s="94">
        <v>0.3</v>
      </c>
      <c r="E69" s="126">
        <f t="shared" si="4"/>
        <v>38.823529411764703</v>
      </c>
      <c r="F69" s="94"/>
      <c r="G69" s="94"/>
      <c r="H69" s="94"/>
      <c r="I69" s="94"/>
    </row>
    <row r="70" spans="1:9" ht="15.75" x14ac:dyDescent="0.25">
      <c r="A70" s="94" t="s">
        <v>2</v>
      </c>
      <c r="B70" s="94">
        <v>3</v>
      </c>
      <c r="C70" s="94">
        <v>7.5</v>
      </c>
      <c r="D70" s="94">
        <v>0.1</v>
      </c>
      <c r="E70" s="126">
        <f t="shared" si="4"/>
        <v>4.4117647058823533</v>
      </c>
      <c r="F70" s="94"/>
      <c r="G70" s="94"/>
      <c r="H70" s="94"/>
      <c r="I70" s="94"/>
    </row>
    <row r="71" spans="1:9" ht="15.75" x14ac:dyDescent="0.25">
      <c r="A71" s="94" t="s">
        <v>2</v>
      </c>
      <c r="B71" s="94">
        <v>4</v>
      </c>
      <c r="C71" s="94">
        <v>6.5</v>
      </c>
      <c r="D71" s="94">
        <v>0.2</v>
      </c>
      <c r="E71" s="126">
        <f t="shared" si="4"/>
        <v>3.8235294117647061</v>
      </c>
      <c r="F71" s="94"/>
      <c r="G71" s="94"/>
      <c r="H71" s="94"/>
      <c r="I71" s="94"/>
    </row>
    <row r="72" spans="1:9" ht="15.75" x14ac:dyDescent="0.25">
      <c r="A72" s="94" t="s">
        <v>2</v>
      </c>
      <c r="B72" s="94">
        <v>5</v>
      </c>
      <c r="C72" s="94">
        <v>9</v>
      </c>
      <c r="D72" s="94">
        <v>0.4</v>
      </c>
      <c r="E72" s="126">
        <f t="shared" si="4"/>
        <v>5.2941176470588234</v>
      </c>
      <c r="F72" s="94"/>
      <c r="G72" s="94"/>
      <c r="H72" s="94"/>
      <c r="I72" s="94"/>
    </row>
    <row r="73" spans="1:9" ht="15.75" x14ac:dyDescent="0.25">
      <c r="A73" s="94" t="s">
        <v>2</v>
      </c>
      <c r="B73" s="94">
        <v>6</v>
      </c>
      <c r="C73" s="94">
        <v>7</v>
      </c>
      <c r="D73" s="94">
        <v>0.1</v>
      </c>
      <c r="E73" s="126">
        <f t="shared" si="4"/>
        <v>4.117647058823529</v>
      </c>
      <c r="F73" s="94"/>
      <c r="G73" s="94"/>
      <c r="H73" s="94"/>
      <c r="I73" s="94"/>
    </row>
    <row r="74" spans="1:9" ht="15.75" x14ac:dyDescent="0.25">
      <c r="A74" s="94" t="s">
        <v>3</v>
      </c>
      <c r="B74" s="94">
        <v>1</v>
      </c>
      <c r="C74" s="94">
        <v>2.7</v>
      </c>
      <c r="D74" s="94">
        <v>0.05</v>
      </c>
      <c r="E74" s="126">
        <f t="shared" ref="E74:E84" si="5">+C74*100/170</f>
        <v>1.588235294117647</v>
      </c>
      <c r="F74" s="94"/>
      <c r="G74" s="94"/>
      <c r="H74" s="94"/>
      <c r="I74" s="94"/>
    </row>
    <row r="75" spans="1:9" ht="15.75" x14ac:dyDescent="0.25">
      <c r="A75" s="94" t="s">
        <v>3</v>
      </c>
      <c r="B75" s="94">
        <v>2</v>
      </c>
      <c r="C75" s="94">
        <v>3</v>
      </c>
      <c r="D75" s="94">
        <v>0.05</v>
      </c>
      <c r="E75" s="126">
        <f t="shared" si="5"/>
        <v>1.7647058823529411</v>
      </c>
      <c r="F75" s="94"/>
      <c r="G75" s="94"/>
      <c r="H75" s="94"/>
      <c r="I75" s="94"/>
    </row>
    <row r="76" spans="1:9" ht="15.75" x14ac:dyDescent="0.25">
      <c r="A76" s="94" t="s">
        <v>3</v>
      </c>
      <c r="B76" s="94">
        <v>3</v>
      </c>
      <c r="C76" s="94">
        <v>3</v>
      </c>
      <c r="D76" s="94">
        <v>0.2</v>
      </c>
      <c r="E76" s="126">
        <f t="shared" si="5"/>
        <v>1.7647058823529411</v>
      </c>
      <c r="F76" s="94"/>
      <c r="G76" s="94"/>
      <c r="H76" s="94"/>
      <c r="I76" s="94"/>
    </row>
    <row r="77" spans="1:9" ht="15.75" x14ac:dyDescent="0.25">
      <c r="A77" s="94" t="s">
        <v>3</v>
      </c>
      <c r="B77" s="94">
        <v>4</v>
      </c>
      <c r="C77" s="94">
        <v>0.6</v>
      </c>
      <c r="D77" s="94">
        <v>0.1</v>
      </c>
      <c r="E77" s="126">
        <f t="shared" si="5"/>
        <v>0.35294117647058826</v>
      </c>
      <c r="F77" s="94"/>
      <c r="G77" s="94"/>
      <c r="H77" s="94"/>
      <c r="I77" s="94"/>
    </row>
    <row r="78" spans="1:9" ht="15.75" x14ac:dyDescent="0.25">
      <c r="A78" s="94" t="s">
        <v>3</v>
      </c>
      <c r="B78" s="94">
        <v>5</v>
      </c>
      <c r="C78" s="94">
        <v>8</v>
      </c>
      <c r="D78" s="94">
        <v>0.05</v>
      </c>
      <c r="E78" s="126">
        <f t="shared" si="5"/>
        <v>4.7058823529411766</v>
      </c>
      <c r="F78" s="94"/>
      <c r="G78" s="94"/>
      <c r="H78" s="94"/>
      <c r="I78" s="94"/>
    </row>
    <row r="79" spans="1:9" ht="15.75" x14ac:dyDescent="0.25">
      <c r="A79" s="94" t="s">
        <v>3</v>
      </c>
      <c r="B79" s="94">
        <v>6</v>
      </c>
      <c r="C79" s="94">
        <v>7</v>
      </c>
      <c r="D79" s="94">
        <v>0.4</v>
      </c>
      <c r="E79" s="126">
        <f t="shared" si="5"/>
        <v>4.117647058823529</v>
      </c>
      <c r="F79" s="94"/>
      <c r="G79" s="94"/>
      <c r="H79" s="94"/>
      <c r="I79" s="94"/>
    </row>
    <row r="80" spans="1:9" ht="15.75" x14ac:dyDescent="0.25">
      <c r="A80" s="94" t="s">
        <v>3</v>
      </c>
      <c r="B80" s="94">
        <v>7</v>
      </c>
      <c r="C80" s="94">
        <v>5</v>
      </c>
      <c r="D80" s="94">
        <v>0.1</v>
      </c>
      <c r="E80" s="126">
        <f t="shared" si="5"/>
        <v>2.9411764705882355</v>
      </c>
      <c r="F80" s="94"/>
      <c r="G80" s="94"/>
      <c r="H80" s="94"/>
      <c r="I80" s="94"/>
    </row>
    <row r="81" spans="1:9" ht="15.75" x14ac:dyDescent="0.25">
      <c r="A81" s="94" t="s">
        <v>3</v>
      </c>
      <c r="B81" s="94">
        <v>8</v>
      </c>
      <c r="C81" s="94">
        <v>11.5</v>
      </c>
      <c r="D81" s="94">
        <v>0.4</v>
      </c>
      <c r="E81" s="126">
        <f t="shared" si="5"/>
        <v>6.7647058823529411</v>
      </c>
      <c r="F81" s="94"/>
      <c r="G81" s="94"/>
      <c r="H81" s="94"/>
      <c r="I81" s="94"/>
    </row>
    <row r="82" spans="1:9" ht="15.75" x14ac:dyDescent="0.25">
      <c r="A82" s="94" t="s">
        <v>3</v>
      </c>
      <c r="B82" s="94">
        <v>9</v>
      </c>
      <c r="C82" s="94">
        <v>10.5</v>
      </c>
      <c r="D82" s="94">
        <v>0.4</v>
      </c>
      <c r="E82" s="126">
        <f t="shared" si="5"/>
        <v>6.1764705882352944</v>
      </c>
      <c r="F82" s="94"/>
      <c r="G82" s="94"/>
      <c r="H82" s="94"/>
      <c r="I82" s="94"/>
    </row>
    <row r="83" spans="1:9" ht="15.75" x14ac:dyDescent="0.25">
      <c r="A83" s="94" t="s">
        <v>3</v>
      </c>
      <c r="B83" s="94">
        <v>10</v>
      </c>
      <c r="C83" s="94">
        <v>5</v>
      </c>
      <c r="D83" s="94">
        <v>0.2</v>
      </c>
      <c r="E83" s="126">
        <f t="shared" si="5"/>
        <v>2.9411764705882355</v>
      </c>
      <c r="F83" s="94"/>
      <c r="G83" s="94"/>
      <c r="H83" s="94"/>
      <c r="I83" s="94"/>
    </row>
    <row r="84" spans="1:9" ht="15.75" x14ac:dyDescent="0.25">
      <c r="A84" s="94" t="s">
        <v>3</v>
      </c>
      <c r="B84" s="94">
        <v>11</v>
      </c>
      <c r="C84" s="94">
        <v>6</v>
      </c>
      <c r="D84" s="94">
        <v>0.3</v>
      </c>
      <c r="E84" s="126">
        <f t="shared" si="5"/>
        <v>3.5294117647058822</v>
      </c>
      <c r="F84" s="94"/>
      <c r="G84" s="94"/>
      <c r="H84" s="94"/>
      <c r="I84" s="94"/>
    </row>
    <row r="85" spans="1:9" ht="15.75" x14ac:dyDescent="0.25">
      <c r="A85" s="94"/>
      <c r="B85" s="94"/>
      <c r="C85" s="94"/>
      <c r="D85" s="94"/>
      <c r="E85" s="94"/>
      <c r="F85" s="94"/>
      <c r="G85" s="94"/>
      <c r="H85" s="94"/>
      <c r="I85" s="94"/>
    </row>
    <row r="86" spans="1:9" ht="15.75" x14ac:dyDescent="0.25">
      <c r="A86" s="94"/>
      <c r="B86" s="94"/>
      <c r="C86" s="94"/>
      <c r="D86" s="94"/>
      <c r="E86" s="94"/>
      <c r="F86" s="94"/>
      <c r="G86" s="94"/>
      <c r="H86" s="94"/>
      <c r="I86" s="94"/>
    </row>
    <row r="87" spans="1:9" ht="15.75" x14ac:dyDescent="0.25">
      <c r="A87" s="94"/>
      <c r="B87" s="94"/>
      <c r="C87" s="94"/>
      <c r="D87" s="94"/>
      <c r="E87" s="94"/>
      <c r="F87" s="94"/>
      <c r="G87" s="94"/>
      <c r="H87" s="94"/>
      <c r="I87" s="94"/>
    </row>
    <row r="88" spans="1:9" ht="15.75" x14ac:dyDescent="0.25">
      <c r="A88" s="94"/>
      <c r="B88" s="94"/>
      <c r="C88" s="94"/>
      <c r="D88" s="94"/>
      <c r="E88" s="94"/>
      <c r="F88" s="94"/>
      <c r="G88" s="94"/>
      <c r="H88" s="94"/>
      <c r="I88" s="9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106" zoomScaleNormal="106" workbookViewId="0">
      <selection activeCell="I35" sqref="I35"/>
    </sheetView>
  </sheetViews>
  <sheetFormatPr baseColWidth="10" defaultColWidth="8.85546875" defaultRowHeight="15" x14ac:dyDescent="0.25"/>
  <cols>
    <col min="1" max="1" width="18.85546875" customWidth="1"/>
    <col min="2" max="2" width="8" bestFit="1" customWidth="1"/>
    <col min="3" max="3" width="8" customWidth="1"/>
    <col min="4" max="4" width="6.7109375" customWidth="1"/>
    <col min="5" max="5" width="10.140625" customWidth="1"/>
    <col min="6" max="6" width="6.7109375" customWidth="1"/>
    <col min="7" max="7" width="13.7109375" customWidth="1"/>
    <col min="8" max="8" width="19.28515625" style="2" customWidth="1"/>
    <col min="9" max="9" width="15.85546875" style="2" customWidth="1"/>
    <col min="10" max="10" width="7.28515625" customWidth="1"/>
    <col min="11" max="11" width="8.42578125" customWidth="1"/>
    <col min="12" max="12" width="14.42578125" customWidth="1"/>
  </cols>
  <sheetData>
    <row r="1" spans="1:10" s="22" customFormat="1" ht="14.25" x14ac:dyDescent="0.2">
      <c r="A1" s="22" t="s">
        <v>6</v>
      </c>
    </row>
    <row r="2" spans="1:10" s="22" customFormat="1" ht="14.25" x14ac:dyDescent="0.2">
      <c r="A2" s="22" t="s">
        <v>7</v>
      </c>
    </row>
    <row r="3" spans="1:10" s="22" customFormat="1" ht="14.25" x14ac:dyDescent="0.2">
      <c r="A3" s="22" t="s">
        <v>306</v>
      </c>
    </row>
    <row r="4" spans="1:10" s="22" customFormat="1" ht="15.75" customHeight="1" x14ac:dyDescent="0.2">
      <c r="A4" s="22" t="s">
        <v>168</v>
      </c>
      <c r="B4" s="20"/>
      <c r="G4" s="32"/>
      <c r="J4" s="32"/>
    </row>
    <row r="5" spans="1:10" s="22" customFormat="1" ht="14.25" x14ac:dyDescent="0.2"/>
    <row r="6" spans="1:10" s="22" customFormat="1" x14ac:dyDescent="0.2">
      <c r="A6" s="132" t="s">
        <v>8</v>
      </c>
      <c r="B6" s="133" t="s">
        <v>10</v>
      </c>
      <c r="C6" s="29" t="s">
        <v>171</v>
      </c>
      <c r="D6" s="29" t="s">
        <v>16</v>
      </c>
      <c r="E6" s="133" t="s">
        <v>172</v>
      </c>
      <c r="F6" s="29" t="s">
        <v>162</v>
      </c>
      <c r="G6" s="133"/>
    </row>
    <row r="7" spans="1:10" s="22" customFormat="1" x14ac:dyDescent="0.2">
      <c r="A7" s="236" t="s">
        <v>1</v>
      </c>
      <c r="B7" s="237">
        <v>1</v>
      </c>
      <c r="C7" s="238">
        <v>2.98</v>
      </c>
      <c r="D7" s="238">
        <v>1</v>
      </c>
      <c r="E7" s="238">
        <v>1.35</v>
      </c>
      <c r="F7" s="236">
        <f>+E7*100/C7</f>
        <v>45.302013422818796</v>
      </c>
      <c r="G7" s="133"/>
    </row>
    <row r="8" spans="1:10" s="22" customFormat="1" x14ac:dyDescent="0.2">
      <c r="A8" s="236" t="s">
        <v>1</v>
      </c>
      <c r="B8" s="237">
        <v>2</v>
      </c>
      <c r="C8" s="238">
        <v>2.7</v>
      </c>
      <c r="D8" s="238">
        <v>1</v>
      </c>
      <c r="E8" s="238">
        <v>1.52</v>
      </c>
      <c r="F8" s="236">
        <f t="shared" ref="F8:F34" si="0">+E8*100/C8</f>
        <v>56.296296296296291</v>
      </c>
      <c r="G8" s="133"/>
    </row>
    <row r="9" spans="1:10" s="22" customFormat="1" x14ac:dyDescent="0.2">
      <c r="A9" s="236" t="s">
        <v>1</v>
      </c>
      <c r="B9" s="237">
        <v>3</v>
      </c>
      <c r="C9" s="238">
        <v>2.5</v>
      </c>
      <c r="D9" s="238">
        <v>0</v>
      </c>
      <c r="E9" s="238"/>
      <c r="F9" s="236">
        <f t="shared" si="0"/>
        <v>0</v>
      </c>
      <c r="G9" s="133"/>
    </row>
    <row r="10" spans="1:10" s="22" customFormat="1" x14ac:dyDescent="0.2">
      <c r="A10" s="236" t="s">
        <v>1</v>
      </c>
      <c r="B10" s="237">
        <v>4</v>
      </c>
      <c r="C10" s="238">
        <v>2.59</v>
      </c>
      <c r="D10" s="238">
        <v>0</v>
      </c>
      <c r="E10" s="238"/>
      <c r="F10" s="236">
        <f t="shared" si="0"/>
        <v>0</v>
      </c>
      <c r="G10" s="133"/>
    </row>
    <row r="11" spans="1:10" s="22" customFormat="1" x14ac:dyDescent="0.2">
      <c r="A11" s="236" t="s">
        <v>1</v>
      </c>
      <c r="B11" s="237">
        <v>5</v>
      </c>
      <c r="C11" s="238">
        <v>2.58</v>
      </c>
      <c r="D11" s="238">
        <v>1</v>
      </c>
      <c r="E11" s="238">
        <v>1.47</v>
      </c>
      <c r="F11" s="236">
        <f t="shared" si="0"/>
        <v>56.97674418604651</v>
      </c>
      <c r="G11" s="133"/>
    </row>
    <row r="12" spans="1:10" s="22" customFormat="1" x14ac:dyDescent="0.2">
      <c r="A12" s="236" t="s">
        <v>1</v>
      </c>
      <c r="B12" s="237">
        <v>6</v>
      </c>
      <c r="C12" s="238">
        <v>2.5499999999999998</v>
      </c>
      <c r="D12" s="238">
        <v>1</v>
      </c>
      <c r="E12" s="238">
        <v>1.95</v>
      </c>
      <c r="F12" s="236">
        <f t="shared" si="0"/>
        <v>76.470588235294116</v>
      </c>
      <c r="G12" s="133"/>
    </row>
    <row r="13" spans="1:10" s="22" customFormat="1" x14ac:dyDescent="0.2">
      <c r="A13" s="236" t="s">
        <v>1</v>
      </c>
      <c r="B13" s="237">
        <v>7</v>
      </c>
      <c r="C13" s="238">
        <v>2.68</v>
      </c>
      <c r="D13" s="238">
        <v>1</v>
      </c>
      <c r="E13" s="238">
        <v>0.74</v>
      </c>
      <c r="F13" s="236">
        <f t="shared" si="0"/>
        <v>27.611940298507459</v>
      </c>
      <c r="G13" s="133"/>
      <c r="I13" s="44"/>
    </row>
    <row r="14" spans="1:10" s="22" customFormat="1" x14ac:dyDescent="0.2">
      <c r="A14" s="236" t="s">
        <v>1</v>
      </c>
      <c r="B14" s="237">
        <v>8</v>
      </c>
      <c r="C14" s="238">
        <v>2.48</v>
      </c>
      <c r="D14" s="238">
        <v>1</v>
      </c>
      <c r="E14" s="238">
        <v>1.67</v>
      </c>
      <c r="F14" s="236">
        <f t="shared" si="0"/>
        <v>67.338709677419359</v>
      </c>
      <c r="G14" s="133"/>
    </row>
    <row r="15" spans="1:10" s="22" customFormat="1" x14ac:dyDescent="0.2">
      <c r="A15" s="236" t="s">
        <v>1</v>
      </c>
      <c r="B15" s="237">
        <v>9</v>
      </c>
      <c r="C15" s="238">
        <v>2.5299999999999998</v>
      </c>
      <c r="D15" s="238">
        <v>0</v>
      </c>
      <c r="E15" s="238"/>
      <c r="F15" s="236">
        <f t="shared" si="0"/>
        <v>0</v>
      </c>
      <c r="G15" s="133"/>
    </row>
    <row r="16" spans="1:10" s="22" customFormat="1" x14ac:dyDescent="0.2">
      <c r="A16" s="236" t="s">
        <v>1</v>
      </c>
      <c r="B16" s="237">
        <v>10</v>
      </c>
      <c r="C16" s="238">
        <v>2.6</v>
      </c>
      <c r="D16" s="238">
        <v>1</v>
      </c>
      <c r="E16" s="238">
        <v>0.56999999999999995</v>
      </c>
      <c r="F16" s="236">
        <f t="shared" si="0"/>
        <v>21.92307692307692</v>
      </c>
      <c r="G16" s="134"/>
    </row>
    <row r="17" spans="1:9" s="22" customFormat="1" x14ac:dyDescent="0.2">
      <c r="A17" s="236" t="s">
        <v>2</v>
      </c>
      <c r="B17" s="237">
        <v>1</v>
      </c>
      <c r="C17" s="238">
        <v>2.6</v>
      </c>
      <c r="D17" s="238">
        <v>1</v>
      </c>
      <c r="E17" s="238">
        <v>1.39</v>
      </c>
      <c r="F17" s="236">
        <f t="shared" si="0"/>
        <v>53.46153846153846</v>
      </c>
      <c r="G17" s="133"/>
    </row>
    <row r="18" spans="1:9" s="22" customFormat="1" x14ac:dyDescent="0.2">
      <c r="A18" s="236" t="s">
        <v>2</v>
      </c>
      <c r="B18" s="237">
        <v>2</v>
      </c>
      <c r="C18" s="238">
        <v>2.63</v>
      </c>
      <c r="D18" s="238">
        <v>0</v>
      </c>
      <c r="E18" s="238"/>
      <c r="F18" s="236">
        <f t="shared" si="0"/>
        <v>0</v>
      </c>
      <c r="G18" s="133"/>
    </row>
    <row r="19" spans="1:9" s="22" customFormat="1" x14ac:dyDescent="0.2">
      <c r="A19" s="236" t="s">
        <v>2</v>
      </c>
      <c r="B19" s="237">
        <v>3</v>
      </c>
      <c r="C19" s="238">
        <v>2.85</v>
      </c>
      <c r="D19" s="238">
        <v>1</v>
      </c>
      <c r="E19" s="238">
        <v>1.02</v>
      </c>
      <c r="F19" s="236">
        <f t="shared" si="0"/>
        <v>35.789473684210527</v>
      </c>
      <c r="G19" s="133"/>
    </row>
    <row r="20" spans="1:9" s="22" customFormat="1" x14ac:dyDescent="0.2">
      <c r="A20" s="236" t="s">
        <v>2</v>
      </c>
      <c r="B20" s="237">
        <v>4</v>
      </c>
      <c r="C20" s="238">
        <v>2.6</v>
      </c>
      <c r="D20" s="238">
        <v>0</v>
      </c>
      <c r="E20" s="238"/>
      <c r="F20" s="236">
        <f t="shared" si="0"/>
        <v>0</v>
      </c>
      <c r="G20" s="133"/>
    </row>
    <row r="21" spans="1:9" s="22" customFormat="1" x14ac:dyDescent="0.2">
      <c r="A21" s="236" t="s">
        <v>2</v>
      </c>
      <c r="B21" s="237">
        <v>5</v>
      </c>
      <c r="C21" s="238">
        <v>2.12</v>
      </c>
      <c r="D21" s="238">
        <v>0</v>
      </c>
      <c r="E21" s="238"/>
      <c r="F21" s="236">
        <f t="shared" si="0"/>
        <v>0</v>
      </c>
      <c r="G21" s="133"/>
    </row>
    <row r="22" spans="1:9" s="22" customFormat="1" x14ac:dyDescent="0.2">
      <c r="A22" s="236" t="s">
        <v>2</v>
      </c>
      <c r="B22" s="237">
        <v>6</v>
      </c>
      <c r="C22" s="238">
        <v>2.59</v>
      </c>
      <c r="D22" s="238">
        <v>1</v>
      </c>
      <c r="E22" s="238">
        <v>1.79</v>
      </c>
      <c r="F22" s="236">
        <f t="shared" si="0"/>
        <v>69.111969111969117</v>
      </c>
      <c r="G22" s="133"/>
      <c r="I22" s="44"/>
    </row>
    <row r="23" spans="1:9" s="22" customFormat="1" x14ac:dyDescent="0.2">
      <c r="A23" s="236" t="s">
        <v>2</v>
      </c>
      <c r="B23" s="237">
        <v>7</v>
      </c>
      <c r="C23" s="237">
        <v>2.54</v>
      </c>
      <c r="D23" s="238">
        <v>1</v>
      </c>
      <c r="E23" s="238">
        <v>0.9</v>
      </c>
      <c r="F23" s="236">
        <f t="shared" si="0"/>
        <v>35.433070866141733</v>
      </c>
      <c r="G23" s="133"/>
    </row>
    <row r="24" spans="1:9" s="22" customFormat="1" x14ac:dyDescent="0.2">
      <c r="A24" s="236" t="s">
        <v>2</v>
      </c>
      <c r="B24" s="237">
        <v>8</v>
      </c>
      <c r="C24" s="238">
        <v>2.15</v>
      </c>
      <c r="D24" s="238">
        <v>0</v>
      </c>
      <c r="E24" s="238"/>
      <c r="F24" s="236">
        <f t="shared" si="0"/>
        <v>0</v>
      </c>
      <c r="G24" s="133"/>
    </row>
    <row r="25" spans="1:9" s="22" customFormat="1" x14ac:dyDescent="0.2">
      <c r="A25" s="236" t="s">
        <v>2</v>
      </c>
      <c r="B25" s="237">
        <v>9</v>
      </c>
      <c r="C25" s="238">
        <v>3.04</v>
      </c>
      <c r="D25" s="238">
        <v>1</v>
      </c>
      <c r="E25" s="238">
        <v>1.96</v>
      </c>
      <c r="F25" s="236">
        <f t="shared" si="0"/>
        <v>64.473684210526315</v>
      </c>
      <c r="G25" s="133"/>
    </row>
    <row r="26" spans="1:9" s="22" customFormat="1" x14ac:dyDescent="0.2">
      <c r="A26" s="236" t="s">
        <v>2</v>
      </c>
      <c r="B26" s="237">
        <v>10</v>
      </c>
      <c r="C26" s="238">
        <v>2.54</v>
      </c>
      <c r="D26" s="238">
        <v>1</v>
      </c>
      <c r="E26" s="238">
        <v>1.1299999999999999</v>
      </c>
      <c r="F26" s="236">
        <v>24.99</v>
      </c>
      <c r="G26" s="133"/>
    </row>
    <row r="27" spans="1:9" s="22" customFormat="1" x14ac:dyDescent="0.2">
      <c r="A27" s="236" t="s">
        <v>3</v>
      </c>
      <c r="B27" s="237">
        <v>1</v>
      </c>
      <c r="C27" s="238">
        <v>2.4</v>
      </c>
      <c r="D27" s="238">
        <v>1</v>
      </c>
      <c r="E27" s="238">
        <v>1.1200000000000001</v>
      </c>
      <c r="F27" s="236">
        <f t="shared" si="0"/>
        <v>46.666666666666671</v>
      </c>
      <c r="G27" s="133"/>
    </row>
    <row r="28" spans="1:9" s="22" customFormat="1" x14ac:dyDescent="0.2">
      <c r="A28" s="236" t="s">
        <v>3</v>
      </c>
      <c r="B28" s="237">
        <v>2</v>
      </c>
      <c r="C28" s="238">
        <v>3.03</v>
      </c>
      <c r="D28" s="238">
        <v>1</v>
      </c>
      <c r="E28" s="238">
        <v>0.73</v>
      </c>
      <c r="F28" s="236">
        <f t="shared" si="0"/>
        <v>24.092409240924095</v>
      </c>
      <c r="G28" s="133"/>
    </row>
    <row r="29" spans="1:9" s="22" customFormat="1" x14ac:dyDescent="0.2">
      <c r="A29" s="236" t="s">
        <v>3</v>
      </c>
      <c r="B29" s="237">
        <v>3</v>
      </c>
      <c r="C29" s="238">
        <v>2.56</v>
      </c>
      <c r="D29" s="238">
        <v>1</v>
      </c>
      <c r="E29" s="238">
        <v>0.28999999999999998</v>
      </c>
      <c r="F29" s="236">
        <f t="shared" si="0"/>
        <v>11.328124999999998</v>
      </c>
      <c r="G29" s="133"/>
    </row>
    <row r="30" spans="1:9" s="22" customFormat="1" x14ac:dyDescent="0.2">
      <c r="A30" s="236" t="s">
        <v>3</v>
      </c>
      <c r="B30" s="237">
        <v>4</v>
      </c>
      <c r="C30" s="238">
        <v>2.29</v>
      </c>
      <c r="D30" s="238">
        <v>1</v>
      </c>
      <c r="E30" s="238">
        <v>0.19</v>
      </c>
      <c r="F30" s="236">
        <f t="shared" si="0"/>
        <v>8.2969432314410483</v>
      </c>
      <c r="G30" s="133"/>
    </row>
    <row r="31" spans="1:9" s="22" customFormat="1" x14ac:dyDescent="0.2">
      <c r="A31" s="236" t="s">
        <v>3</v>
      </c>
      <c r="B31" s="237">
        <v>5</v>
      </c>
      <c r="C31" s="238">
        <v>2.27</v>
      </c>
      <c r="D31" s="238">
        <v>0</v>
      </c>
      <c r="E31" s="238"/>
      <c r="F31" s="236">
        <f t="shared" si="0"/>
        <v>0</v>
      </c>
      <c r="G31" s="133"/>
    </row>
    <row r="32" spans="1:9" s="22" customFormat="1" x14ac:dyDescent="0.2">
      <c r="A32" s="236" t="s">
        <v>3</v>
      </c>
      <c r="B32" s="237">
        <v>6</v>
      </c>
      <c r="C32" s="238">
        <v>2.0699999999999998</v>
      </c>
      <c r="D32" s="238">
        <v>1</v>
      </c>
      <c r="E32" s="238">
        <v>0.5</v>
      </c>
      <c r="F32" s="236">
        <f t="shared" si="0"/>
        <v>24.154589371980677</v>
      </c>
      <c r="G32" s="133"/>
    </row>
    <row r="33" spans="1:9" s="22" customFormat="1" x14ac:dyDescent="0.2">
      <c r="A33" s="236" t="s">
        <v>3</v>
      </c>
      <c r="B33" s="237">
        <v>7</v>
      </c>
      <c r="C33" s="238">
        <v>2.57</v>
      </c>
      <c r="D33" s="238">
        <v>0</v>
      </c>
      <c r="E33" s="238"/>
      <c r="F33" s="236">
        <f t="shared" si="0"/>
        <v>0</v>
      </c>
      <c r="G33" s="133"/>
      <c r="I33" s="44"/>
    </row>
    <row r="34" spans="1:9" s="22" customFormat="1" x14ac:dyDescent="0.2">
      <c r="A34" s="236" t="s">
        <v>3</v>
      </c>
      <c r="B34" s="237">
        <v>8</v>
      </c>
      <c r="C34" s="238">
        <v>1.94</v>
      </c>
      <c r="D34" s="238">
        <v>0</v>
      </c>
      <c r="E34" s="238"/>
      <c r="F34" s="236">
        <f t="shared" si="0"/>
        <v>0</v>
      </c>
      <c r="G34" s="133"/>
      <c r="H34" s="13"/>
    </row>
    <row r="35" spans="1:9" s="22" customFormat="1" x14ac:dyDescent="0.2">
      <c r="A35" s="236" t="s">
        <v>3</v>
      </c>
      <c r="B35" s="237">
        <v>9</v>
      </c>
      <c r="C35" s="238">
        <v>2.69</v>
      </c>
      <c r="D35" s="238">
        <v>1</v>
      </c>
      <c r="E35" s="238"/>
      <c r="F35" s="236"/>
      <c r="G35" s="133"/>
      <c r="H35" s="13"/>
    </row>
    <row r="36" spans="1:9" s="22" customFormat="1" x14ac:dyDescent="0.2">
      <c r="A36" s="236" t="s">
        <v>3</v>
      </c>
      <c r="B36" s="237">
        <v>10</v>
      </c>
      <c r="C36" s="238">
        <v>2.42</v>
      </c>
      <c r="D36" s="238">
        <v>1</v>
      </c>
      <c r="E36" s="238"/>
      <c r="F36" s="236"/>
      <c r="G36" s="133"/>
    </row>
    <row r="37" spans="1:9" s="22" customFormat="1" ht="14.25" x14ac:dyDescent="0.2">
      <c r="C37" s="13"/>
      <c r="D37" s="13"/>
      <c r="E37" s="13"/>
      <c r="F37" s="13"/>
      <c r="G37" s="13"/>
    </row>
    <row r="38" spans="1:9" s="22" customFormat="1" ht="14.25" x14ac:dyDescent="0.2">
      <c r="C38" s="9"/>
      <c r="D38" s="44"/>
      <c r="E38" s="44"/>
      <c r="F38" s="44"/>
      <c r="G38" s="32"/>
    </row>
    <row r="39" spans="1:9" s="38" customFormat="1" ht="14.25" x14ac:dyDescent="0.2">
      <c r="C39" s="5"/>
      <c r="D39" s="45"/>
      <c r="E39" s="45"/>
      <c r="G39" s="46"/>
      <c r="H39" s="47"/>
      <c r="I39" s="47"/>
    </row>
    <row r="40" spans="1:9" s="38" customFormat="1" ht="14.25" x14ac:dyDescent="0.2">
      <c r="C40" s="5"/>
      <c r="D40" s="45"/>
      <c r="E40" s="45"/>
      <c r="G40" s="46"/>
      <c r="H40" s="47"/>
      <c r="I40" s="47"/>
    </row>
    <row r="41" spans="1:9" s="38" customFormat="1" x14ac:dyDescent="0.25">
      <c r="C41" s="5"/>
      <c r="D41" s="48"/>
      <c r="E41" s="49"/>
      <c r="G41" s="46"/>
      <c r="H41" s="47"/>
      <c r="I41" s="47"/>
    </row>
    <row r="42" spans="1:9" s="38" customFormat="1" ht="14.25" x14ac:dyDescent="0.2">
      <c r="G42" s="46"/>
      <c r="H42" s="47"/>
      <c r="I42" s="47"/>
    </row>
    <row r="43" spans="1:9" s="22" customFormat="1" x14ac:dyDescent="0.25">
      <c r="A43" s="50"/>
      <c r="B43" s="50"/>
      <c r="G43" s="32"/>
    </row>
    <row r="44" spans="1:9" s="22" customFormat="1" ht="14.25" x14ac:dyDescent="0.2">
      <c r="G44" s="32"/>
    </row>
    <row r="45" spans="1:9" s="22" customFormat="1" ht="14.25" x14ac:dyDescent="0.2">
      <c r="G45" s="32"/>
    </row>
    <row r="46" spans="1:9" s="22" customFormat="1" x14ac:dyDescent="0.25">
      <c r="A46" s="50"/>
      <c r="B46" s="50"/>
      <c r="D46" s="50"/>
      <c r="F46" s="50"/>
      <c r="G46" s="32"/>
    </row>
    <row r="47" spans="1:9" s="22" customFormat="1" x14ac:dyDescent="0.25">
      <c r="A47" s="50"/>
      <c r="B47" s="50"/>
      <c r="D47" s="50"/>
      <c r="F47" s="50"/>
      <c r="G47" s="32"/>
    </row>
    <row r="48" spans="1:9" s="22" customFormat="1" ht="14.25" x14ac:dyDescent="0.2">
      <c r="G48" s="32"/>
    </row>
    <row r="49" spans="1:13" s="22" customFormat="1" ht="14.25" x14ac:dyDescent="0.2">
      <c r="G49" s="32"/>
    </row>
    <row r="50" spans="1:13" s="22" customFormat="1" ht="14.25" x14ac:dyDescent="0.2">
      <c r="G50" s="32"/>
    </row>
    <row r="51" spans="1:13" s="22" customFormat="1" ht="14.25" x14ac:dyDescent="0.2">
      <c r="G51" s="32"/>
    </row>
    <row r="52" spans="1:13" s="22" customFormat="1" ht="14.25" x14ac:dyDescent="0.2">
      <c r="C52" s="51"/>
      <c r="D52" s="51"/>
      <c r="E52" s="44"/>
      <c r="F52" s="44"/>
      <c r="G52" s="40"/>
      <c r="H52" s="51"/>
      <c r="I52" s="51"/>
      <c r="K52" s="32"/>
      <c r="L52" s="32"/>
      <c r="M52" s="32"/>
    </row>
    <row r="53" spans="1:13" s="22" customFormat="1" ht="14.25" x14ac:dyDescent="0.2">
      <c r="C53" s="51"/>
      <c r="D53" s="51"/>
      <c r="E53" s="44"/>
      <c r="F53" s="44"/>
      <c r="G53" s="40"/>
      <c r="H53" s="51"/>
      <c r="I53" s="51"/>
      <c r="K53" s="32"/>
      <c r="L53" s="32"/>
      <c r="M53" s="32"/>
    </row>
    <row r="54" spans="1:13" s="22" customFormat="1" ht="14.25" x14ac:dyDescent="0.2">
      <c r="C54" s="51"/>
      <c r="D54" s="51"/>
      <c r="E54" s="44"/>
      <c r="F54" s="44"/>
      <c r="G54" s="40"/>
      <c r="H54" s="51"/>
      <c r="I54" s="51"/>
      <c r="K54" s="32"/>
      <c r="L54" s="32"/>
      <c r="M54" s="32"/>
    </row>
    <row r="55" spans="1:13" s="22" customFormat="1" x14ac:dyDescent="0.25">
      <c r="A55" s="50"/>
      <c r="B55" s="50"/>
      <c r="C55" s="42"/>
      <c r="D55" s="42"/>
      <c r="E55" s="42"/>
      <c r="F55" s="42"/>
      <c r="G55" s="42"/>
      <c r="H55" s="42"/>
      <c r="I55" s="42"/>
      <c r="J55" s="42"/>
      <c r="K55" s="42"/>
      <c r="L55" s="42"/>
      <c r="M55" s="42"/>
    </row>
    <row r="56" spans="1:13" s="3" customFormat="1" x14ac:dyDescent="0.25">
      <c r="A56" s="8"/>
      <c r="B56" s="8"/>
      <c r="C56" s="10"/>
      <c r="D56" s="10"/>
      <c r="E56" s="10"/>
      <c r="F56" s="10"/>
      <c r="G56" s="10"/>
      <c r="H56" s="10"/>
      <c r="I56" s="10"/>
      <c r="J56" s="10"/>
      <c r="K56" s="10"/>
      <c r="L56" s="10"/>
      <c r="M56" s="10"/>
    </row>
    <row r="57" spans="1:13" s="3" customFormat="1" x14ac:dyDescent="0.25">
      <c r="G57" s="4"/>
    </row>
    <row r="58" spans="1:13" s="3" customFormat="1" x14ac:dyDescent="0.25">
      <c r="G58" s="4"/>
    </row>
    <row r="59" spans="1:13" s="3" customFormat="1" x14ac:dyDescent="0.25">
      <c r="G59" s="4"/>
    </row>
    <row r="60" spans="1:13" x14ac:dyDescent="0.25">
      <c r="G60" s="1"/>
    </row>
    <row r="61" spans="1:13" x14ac:dyDescent="0.25">
      <c r="G61" s="1"/>
    </row>
    <row r="62" spans="1:13" x14ac:dyDescent="0.25">
      <c r="G62" s="1"/>
    </row>
    <row r="63" spans="1:13" x14ac:dyDescent="0.25">
      <c r="G63"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zoomScale="87" zoomScaleNormal="87" workbookViewId="0">
      <selection activeCell="Q71" sqref="Q71"/>
    </sheetView>
  </sheetViews>
  <sheetFormatPr baseColWidth="10" defaultColWidth="8.85546875" defaultRowHeight="15" x14ac:dyDescent="0.25"/>
  <cols>
    <col min="1" max="1" width="10" customWidth="1"/>
    <col min="2" max="2" width="8.85546875" style="2"/>
    <col min="3" max="3" width="12.7109375" customWidth="1"/>
    <col min="5" max="6" width="10.5703125" customWidth="1"/>
    <col min="8" max="8" width="13.42578125" customWidth="1"/>
    <col min="15" max="15" width="20.5703125" customWidth="1"/>
  </cols>
  <sheetData>
    <row r="1" spans="1:26" ht="15.75" x14ac:dyDescent="0.25">
      <c r="D1" s="30" t="s">
        <v>5</v>
      </c>
      <c r="E1" s="30"/>
      <c r="F1" s="30"/>
      <c r="G1" s="30"/>
    </row>
    <row r="2" spans="1:26" s="22" customFormat="1" x14ac:dyDescent="0.2">
      <c r="D2" s="94" t="s">
        <v>11</v>
      </c>
      <c r="E2" s="94"/>
      <c r="F2" s="94"/>
      <c r="G2" s="30"/>
    </row>
    <row r="3" spans="1:26" s="22" customFormat="1" x14ac:dyDescent="0.2">
      <c r="D3" s="94" t="s">
        <v>189</v>
      </c>
      <c r="E3" s="94"/>
      <c r="F3" s="94"/>
      <c r="G3" s="30"/>
    </row>
    <row r="4" spans="1:26" s="22" customFormat="1" x14ac:dyDescent="0.2">
      <c r="D4" s="30" t="s">
        <v>130</v>
      </c>
      <c r="E4" s="30"/>
      <c r="F4" s="30"/>
      <c r="G4" s="30"/>
    </row>
    <row r="5" spans="1:26" s="22" customFormat="1" x14ac:dyDescent="0.2">
      <c r="E5" s="30"/>
      <c r="F5" s="30" t="s">
        <v>178</v>
      </c>
      <c r="G5" s="30"/>
    </row>
    <row r="6" spans="1:26" s="22" customFormat="1" ht="14.25" x14ac:dyDescent="0.2">
      <c r="A6" s="20"/>
      <c r="B6" s="27"/>
      <c r="C6" s="17"/>
      <c r="G6" s="28"/>
    </row>
    <row r="7" spans="1:26" s="22" customFormat="1" ht="14.25" x14ac:dyDescent="0.2">
      <c r="E7" s="20"/>
      <c r="G7" s="28"/>
      <c r="H7" s="20"/>
    </row>
    <row r="8" spans="1:26" s="22" customFormat="1" x14ac:dyDescent="0.2">
      <c r="A8" s="29"/>
      <c r="B8" s="30"/>
      <c r="C8" s="30"/>
      <c r="E8" s="14"/>
      <c r="F8" s="141" t="s">
        <v>134</v>
      </c>
      <c r="G8" s="142"/>
      <c r="H8" s="94"/>
      <c r="I8" s="94"/>
      <c r="J8" s="30"/>
      <c r="O8" s="22" t="s">
        <v>133</v>
      </c>
    </row>
    <row r="9" spans="1:26" s="22" customFormat="1" ht="14.25" x14ac:dyDescent="0.2">
      <c r="C9" s="32"/>
      <c r="F9" s="26"/>
      <c r="G9" s="26"/>
      <c r="H9" s="31"/>
    </row>
    <row r="10" spans="1:26" s="22" customFormat="1" ht="15.75" x14ac:dyDescent="0.25">
      <c r="B10" s="172"/>
      <c r="C10" s="30"/>
      <c r="D10" s="23" t="s">
        <v>12</v>
      </c>
      <c r="E10" s="29" t="s">
        <v>188</v>
      </c>
      <c r="F10" s="23" t="s">
        <v>13</v>
      </c>
      <c r="G10" s="23" t="s">
        <v>14</v>
      </c>
      <c r="H10" s="29" t="s">
        <v>15</v>
      </c>
      <c r="I10" s="23" t="s">
        <v>184</v>
      </c>
      <c r="J10" s="23" t="s">
        <v>185</v>
      </c>
      <c r="K10" s="29" t="s">
        <v>195</v>
      </c>
      <c r="L10" s="29"/>
      <c r="M10" s="60"/>
      <c r="N10" s="60"/>
      <c r="O10" s="233" t="s">
        <v>12</v>
      </c>
      <c r="P10" s="234" t="s">
        <v>17</v>
      </c>
      <c r="Q10" s="160" t="s">
        <v>14</v>
      </c>
      <c r="R10" s="77" t="s">
        <v>15</v>
      </c>
      <c r="S10" s="77" t="s">
        <v>176</v>
      </c>
      <c r="T10" s="60" t="s">
        <v>186</v>
      </c>
      <c r="U10" s="60" t="s">
        <v>187</v>
      </c>
      <c r="V10" s="180"/>
      <c r="W10" s="235"/>
      <c r="X10" s="170"/>
      <c r="Y10" s="173"/>
      <c r="Z10" s="173"/>
    </row>
    <row r="11" spans="1:26" s="22" customFormat="1" ht="15.75" x14ac:dyDescent="0.25">
      <c r="B11" s="174"/>
      <c r="C11" s="24"/>
      <c r="D11" s="23" t="s">
        <v>18</v>
      </c>
      <c r="E11" s="24">
        <v>1</v>
      </c>
      <c r="F11" s="24">
        <f t="shared" ref="F11:F40" si="0">+B11+C11</f>
        <v>0</v>
      </c>
      <c r="G11" s="24">
        <v>12.37</v>
      </c>
      <c r="H11" s="23">
        <f>+F11+G11</f>
        <v>12.37</v>
      </c>
      <c r="I11" s="23">
        <v>101.583</v>
      </c>
      <c r="J11" s="25">
        <f>+(H11*100)/I11</f>
        <v>12.177234379768269</v>
      </c>
      <c r="K11" s="23">
        <v>1</v>
      </c>
      <c r="L11" s="60"/>
      <c r="M11" s="60"/>
      <c r="N11" s="60"/>
      <c r="O11" s="91" t="s">
        <v>18</v>
      </c>
      <c r="P11" s="69">
        <f t="shared" ref="P11:P40" si="1">+(F11*0.0016)/0.385</f>
        <v>0</v>
      </c>
      <c r="Q11" s="65">
        <f t="shared" ref="Q11:Q40" si="2">+(G11*0.0036)/0.385</f>
        <v>0.11566753246753245</v>
      </c>
      <c r="R11" s="69">
        <f>+P11+Q11</f>
        <v>0.11566753246753245</v>
      </c>
      <c r="S11" s="69">
        <v>0.78269999999999995</v>
      </c>
      <c r="T11" s="69">
        <f>+S11+R11</f>
        <v>0.89836753246753243</v>
      </c>
      <c r="U11" s="90">
        <f>+(R11*100)/T11</f>
        <v>12.875301954627655</v>
      </c>
      <c r="V11" s="65"/>
      <c r="W11" s="171"/>
      <c r="X11" s="114"/>
      <c r="Y11" s="114"/>
      <c r="Z11" s="1"/>
    </row>
    <row r="12" spans="1:26" s="22" customFormat="1" ht="15.75" x14ac:dyDescent="0.25">
      <c r="B12" s="174"/>
      <c r="C12" s="24"/>
      <c r="D12" s="23" t="s">
        <v>19</v>
      </c>
      <c r="E12" s="24">
        <v>1</v>
      </c>
      <c r="F12" s="24">
        <f t="shared" si="0"/>
        <v>0</v>
      </c>
      <c r="G12" s="24">
        <v>4.7699999999999996</v>
      </c>
      <c r="H12" s="23">
        <f t="shared" ref="H12:H40" si="3">+F12+G12</f>
        <v>4.7699999999999996</v>
      </c>
      <c r="I12" s="23">
        <v>140.75</v>
      </c>
      <c r="J12" s="25">
        <f t="shared" ref="J12:J40" si="4">+(H12*100)/I12</f>
        <v>3.3889875666074598</v>
      </c>
      <c r="K12" s="23">
        <v>1</v>
      </c>
      <c r="L12" s="60"/>
      <c r="M12" s="60"/>
      <c r="N12" s="60"/>
      <c r="O12" s="91" t="s">
        <v>19</v>
      </c>
      <c r="P12" s="69">
        <f t="shared" si="1"/>
        <v>0</v>
      </c>
      <c r="Q12" s="65">
        <f t="shared" si="2"/>
        <v>4.4602597402597394E-2</v>
      </c>
      <c r="R12" s="69">
        <f t="shared" ref="R12:R40" si="5">+P12+Q12</f>
        <v>4.4602597402597394E-2</v>
      </c>
      <c r="S12" s="69">
        <v>1.1875</v>
      </c>
      <c r="T12" s="69">
        <f t="shared" ref="T12:T40" si="6">+S12+R12</f>
        <v>1.2321025974025974</v>
      </c>
      <c r="U12" s="90">
        <f t="shared" ref="U12:U40" si="7">+(R12*100)/T12</f>
        <v>3.620039231848418</v>
      </c>
      <c r="V12" s="65"/>
      <c r="W12" s="171"/>
      <c r="X12" s="114"/>
      <c r="Y12" s="114"/>
      <c r="Z12" s="1"/>
    </row>
    <row r="13" spans="1:26" s="22" customFormat="1" ht="15.75" x14ac:dyDescent="0.25">
      <c r="B13" s="174"/>
      <c r="C13" s="24"/>
      <c r="D13" s="23" t="s">
        <v>20</v>
      </c>
      <c r="E13" s="24">
        <v>1</v>
      </c>
      <c r="F13" s="24">
        <f t="shared" si="0"/>
        <v>0</v>
      </c>
      <c r="G13" s="24">
        <v>0.24099999999999999</v>
      </c>
      <c r="H13" s="23">
        <f t="shared" si="3"/>
        <v>0.24099999999999999</v>
      </c>
      <c r="I13" s="23">
        <v>174.83</v>
      </c>
      <c r="J13" s="25">
        <f t="shared" si="4"/>
        <v>0.13784819538980722</v>
      </c>
      <c r="K13" s="23">
        <v>1</v>
      </c>
      <c r="L13" s="60"/>
      <c r="M13" s="60"/>
      <c r="N13" s="60"/>
      <c r="O13" s="91" t="s">
        <v>20</v>
      </c>
      <c r="P13" s="69">
        <f t="shared" si="1"/>
        <v>0</v>
      </c>
      <c r="Q13" s="65">
        <f t="shared" si="2"/>
        <v>2.2535064935064932E-3</v>
      </c>
      <c r="R13" s="69">
        <f t="shared" si="5"/>
        <v>2.2535064935064932E-3</v>
      </c>
      <c r="S13" s="69">
        <v>2.1509999999999998</v>
      </c>
      <c r="T13" s="69">
        <f t="shared" si="6"/>
        <v>2.1532535064935061</v>
      </c>
      <c r="U13" s="90">
        <f t="shared" si="7"/>
        <v>0.10465588407080992</v>
      </c>
      <c r="V13" s="65"/>
      <c r="W13" s="171"/>
      <c r="X13" s="114"/>
      <c r="Y13" s="114"/>
      <c r="Z13" s="1"/>
    </row>
    <row r="14" spans="1:26" s="22" customFormat="1" ht="15.75" x14ac:dyDescent="0.25">
      <c r="B14" s="174"/>
      <c r="C14" s="24"/>
      <c r="D14" s="23" t="s">
        <v>21</v>
      </c>
      <c r="E14" s="24">
        <v>1</v>
      </c>
      <c r="F14" s="24">
        <f t="shared" si="0"/>
        <v>0</v>
      </c>
      <c r="G14" s="24">
        <v>7.6989999999999998</v>
      </c>
      <c r="H14" s="23">
        <f t="shared" si="3"/>
        <v>7.6989999999999998</v>
      </c>
      <c r="I14" s="23">
        <v>154.72</v>
      </c>
      <c r="J14" s="25">
        <f t="shared" si="4"/>
        <v>4.9760858324715613</v>
      </c>
      <c r="K14" s="23">
        <v>1</v>
      </c>
      <c r="L14" s="60"/>
      <c r="M14" s="60"/>
      <c r="N14" s="60"/>
      <c r="O14" s="91" t="s">
        <v>21</v>
      </c>
      <c r="P14" s="69">
        <f t="shared" si="1"/>
        <v>0</v>
      </c>
      <c r="Q14" s="65">
        <f t="shared" si="2"/>
        <v>7.1990649350649347E-2</v>
      </c>
      <c r="R14" s="69">
        <f t="shared" si="5"/>
        <v>7.1990649350649347E-2</v>
      </c>
      <c r="S14" s="69">
        <v>1.4298999999999999</v>
      </c>
      <c r="T14" s="69">
        <f t="shared" si="6"/>
        <v>1.5018906493506492</v>
      </c>
      <c r="U14" s="90">
        <f t="shared" si="7"/>
        <v>4.7933349463075032</v>
      </c>
      <c r="V14" s="65"/>
      <c r="W14" s="171"/>
      <c r="X14" s="114"/>
      <c r="Y14" s="114"/>
      <c r="Z14" s="1"/>
    </row>
    <row r="15" spans="1:26" s="22" customFormat="1" ht="15.75" x14ac:dyDescent="0.25">
      <c r="B15" s="174"/>
      <c r="C15" s="24"/>
      <c r="D15" s="23" t="s">
        <v>22</v>
      </c>
      <c r="E15" s="24">
        <v>1</v>
      </c>
      <c r="F15" s="24">
        <f t="shared" si="0"/>
        <v>0</v>
      </c>
      <c r="G15" s="24">
        <v>5.14</v>
      </c>
      <c r="H15" s="23">
        <f t="shared" si="3"/>
        <v>5.14</v>
      </c>
      <c r="I15" s="23">
        <v>88.143000000000001</v>
      </c>
      <c r="J15" s="25">
        <f t="shared" si="4"/>
        <v>5.8314330122641618</v>
      </c>
      <c r="K15" s="23">
        <v>1</v>
      </c>
      <c r="L15" s="60"/>
      <c r="M15" s="60"/>
      <c r="N15" s="60"/>
      <c r="O15" s="91" t="s">
        <v>22</v>
      </c>
      <c r="P15" s="69">
        <f t="shared" si="1"/>
        <v>0</v>
      </c>
      <c r="Q15" s="65">
        <f t="shared" si="2"/>
        <v>4.8062337662337661E-2</v>
      </c>
      <c r="R15" s="69">
        <f t="shared" si="5"/>
        <v>4.8062337662337661E-2</v>
      </c>
      <c r="S15" s="69">
        <v>0.8649</v>
      </c>
      <c r="T15" s="69">
        <f t="shared" si="6"/>
        <v>0.9129623376623377</v>
      </c>
      <c r="U15" s="90">
        <f t="shared" si="7"/>
        <v>5.2644381569345393</v>
      </c>
      <c r="V15" s="65"/>
      <c r="W15" s="171"/>
      <c r="X15" s="114"/>
      <c r="Y15" s="114"/>
      <c r="Z15" s="1"/>
    </row>
    <row r="16" spans="1:26" s="22" customFormat="1" ht="15.75" x14ac:dyDescent="0.25">
      <c r="B16" s="174"/>
      <c r="C16" s="24"/>
      <c r="D16" s="23" t="s">
        <v>23</v>
      </c>
      <c r="E16" s="24">
        <v>1</v>
      </c>
      <c r="F16" s="24">
        <f t="shared" si="0"/>
        <v>0</v>
      </c>
      <c r="G16" s="24">
        <v>0.71599999999999997</v>
      </c>
      <c r="H16" s="23">
        <f t="shared" si="3"/>
        <v>0.71599999999999997</v>
      </c>
      <c r="I16" s="23">
        <v>145.44</v>
      </c>
      <c r="J16" s="25">
        <f t="shared" si="4"/>
        <v>0.49229922992299224</v>
      </c>
      <c r="K16" s="23">
        <v>1</v>
      </c>
      <c r="L16" s="60"/>
      <c r="M16" s="60"/>
      <c r="N16" s="60"/>
      <c r="O16" s="91" t="s">
        <v>23</v>
      </c>
      <c r="P16" s="69">
        <f t="shared" si="1"/>
        <v>0</v>
      </c>
      <c r="Q16" s="65">
        <f t="shared" si="2"/>
        <v>6.695064935064934E-3</v>
      </c>
      <c r="R16" s="69">
        <f t="shared" si="5"/>
        <v>6.695064935064934E-3</v>
      </c>
      <c r="S16" s="69">
        <v>1.4394</v>
      </c>
      <c r="T16" s="69">
        <f t="shared" si="6"/>
        <v>1.446095064935065</v>
      </c>
      <c r="U16" s="90">
        <f t="shared" si="7"/>
        <v>0.46297543622179271</v>
      </c>
      <c r="V16" s="65"/>
      <c r="W16" s="171"/>
      <c r="X16" s="114"/>
      <c r="Y16" s="114"/>
      <c r="Z16" s="1"/>
    </row>
    <row r="17" spans="2:26" s="22" customFormat="1" ht="15.75" x14ac:dyDescent="0.25">
      <c r="B17" s="174"/>
      <c r="C17" s="24"/>
      <c r="D17" s="23" t="s">
        <v>24</v>
      </c>
      <c r="E17" s="24">
        <v>1</v>
      </c>
      <c r="F17" s="24">
        <f t="shared" si="0"/>
        <v>0</v>
      </c>
      <c r="G17" s="24">
        <v>0.96799999999999997</v>
      </c>
      <c r="H17" s="23">
        <f t="shared" si="3"/>
        <v>0.96799999999999997</v>
      </c>
      <c r="I17" s="23">
        <v>86.775000000000006</v>
      </c>
      <c r="J17" s="25">
        <f t="shared" si="4"/>
        <v>1.1155286660904637</v>
      </c>
      <c r="K17" s="23">
        <v>1</v>
      </c>
      <c r="L17" s="60"/>
      <c r="M17" s="60"/>
      <c r="N17" s="60"/>
      <c r="O17" s="91" t="s">
        <v>24</v>
      </c>
      <c r="P17" s="69">
        <f t="shared" si="1"/>
        <v>0</v>
      </c>
      <c r="Q17" s="65">
        <f t="shared" si="2"/>
        <v>9.0514285714285696E-3</v>
      </c>
      <c r="R17" s="69">
        <f t="shared" si="5"/>
        <v>9.0514285714285696E-3</v>
      </c>
      <c r="S17" s="143">
        <v>1.0483</v>
      </c>
      <c r="T17" s="69">
        <f t="shared" si="6"/>
        <v>1.0573514285714285</v>
      </c>
      <c r="U17" s="90">
        <f t="shared" si="7"/>
        <v>0.85604732039354381</v>
      </c>
      <c r="V17" s="65"/>
      <c r="W17" s="171"/>
      <c r="X17" s="145"/>
      <c r="Y17" s="114"/>
      <c r="Z17" s="1"/>
    </row>
    <row r="18" spans="2:26" s="22" customFormat="1" ht="15.75" x14ac:dyDescent="0.25">
      <c r="B18" s="174"/>
      <c r="C18" s="24"/>
      <c r="D18" s="23" t="s">
        <v>25</v>
      </c>
      <c r="E18" s="24">
        <v>1</v>
      </c>
      <c r="F18" s="24">
        <f t="shared" si="0"/>
        <v>0</v>
      </c>
      <c r="G18" s="24">
        <v>0.21199999999999999</v>
      </c>
      <c r="H18" s="23">
        <f t="shared" si="3"/>
        <v>0.21199999999999999</v>
      </c>
      <c r="I18" s="23">
        <v>81.599000000000004</v>
      </c>
      <c r="J18" s="25">
        <f t="shared" si="4"/>
        <v>0.2598071054792338</v>
      </c>
      <c r="K18" s="23">
        <v>1</v>
      </c>
      <c r="L18" s="60"/>
      <c r="M18" s="60"/>
      <c r="N18" s="60"/>
      <c r="O18" s="91" t="s">
        <v>25</v>
      </c>
      <c r="P18" s="69">
        <f t="shared" si="1"/>
        <v>0</v>
      </c>
      <c r="Q18" s="65">
        <f t="shared" si="2"/>
        <v>1.9823376623376624E-3</v>
      </c>
      <c r="R18" s="69">
        <f t="shared" si="5"/>
        <v>1.9823376623376624E-3</v>
      </c>
      <c r="S18" s="69">
        <v>0.91820000000000002</v>
      </c>
      <c r="T18" s="69">
        <f t="shared" si="6"/>
        <v>0.9201823376623377</v>
      </c>
      <c r="U18" s="90">
        <f t="shared" si="7"/>
        <v>0.21542878853485276</v>
      </c>
      <c r="V18" s="65"/>
      <c r="W18" s="171"/>
      <c r="X18" s="114"/>
      <c r="Y18" s="114"/>
      <c r="Z18" s="1"/>
    </row>
    <row r="19" spans="2:26" s="22" customFormat="1" ht="15.75" x14ac:dyDescent="0.25">
      <c r="B19" s="174"/>
      <c r="C19" s="24"/>
      <c r="D19" s="23" t="s">
        <v>26</v>
      </c>
      <c r="E19" s="24">
        <v>1</v>
      </c>
      <c r="F19" s="24">
        <f t="shared" si="0"/>
        <v>0</v>
      </c>
      <c r="G19" s="24">
        <v>0.38700000000000001</v>
      </c>
      <c r="H19" s="23">
        <f t="shared" si="3"/>
        <v>0.38700000000000001</v>
      </c>
      <c r="I19" s="23">
        <v>139.08000000000001</v>
      </c>
      <c r="J19" s="25">
        <f t="shared" si="4"/>
        <v>0.27825711820534943</v>
      </c>
      <c r="K19" s="23">
        <v>1</v>
      </c>
      <c r="L19" s="60"/>
      <c r="M19" s="60"/>
      <c r="N19" s="60"/>
      <c r="O19" s="91" t="s">
        <v>26</v>
      </c>
      <c r="P19" s="69">
        <f t="shared" si="1"/>
        <v>0</v>
      </c>
      <c r="Q19" s="65">
        <f t="shared" si="2"/>
        <v>3.6187012987012987E-3</v>
      </c>
      <c r="R19" s="69">
        <f t="shared" si="5"/>
        <v>3.6187012987012987E-3</v>
      </c>
      <c r="S19" s="69">
        <v>1.4755</v>
      </c>
      <c r="T19" s="69">
        <f t="shared" si="6"/>
        <v>1.4791187012987013</v>
      </c>
      <c r="U19" s="90">
        <f t="shared" si="7"/>
        <v>0.24465252826051037</v>
      </c>
      <c r="V19" s="65"/>
      <c r="W19" s="171"/>
      <c r="X19" s="114"/>
      <c r="Y19" s="114"/>
      <c r="Z19" s="1"/>
    </row>
    <row r="20" spans="2:26" s="22" customFormat="1" ht="15.75" x14ac:dyDescent="0.25">
      <c r="B20" s="174"/>
      <c r="C20" s="24"/>
      <c r="D20" s="23" t="s">
        <v>27</v>
      </c>
      <c r="E20" s="24">
        <v>1</v>
      </c>
      <c r="F20" s="24">
        <f t="shared" si="0"/>
        <v>0</v>
      </c>
      <c r="G20" s="24">
        <v>4.9029999999999996</v>
      </c>
      <c r="H20" s="23">
        <f t="shared" si="3"/>
        <v>4.9029999999999996</v>
      </c>
      <c r="I20" s="23">
        <v>120.127</v>
      </c>
      <c r="J20" s="25">
        <f t="shared" si="4"/>
        <v>4.0815137313010394</v>
      </c>
      <c r="K20" s="23">
        <v>1</v>
      </c>
      <c r="L20" s="23"/>
      <c r="M20" s="60"/>
      <c r="N20" s="60"/>
      <c r="O20" s="91" t="s">
        <v>27</v>
      </c>
      <c r="P20" s="69">
        <f t="shared" si="1"/>
        <v>0</v>
      </c>
      <c r="Q20" s="65">
        <f t="shared" si="2"/>
        <v>4.5846233766233757E-2</v>
      </c>
      <c r="R20" s="69">
        <f t="shared" si="5"/>
        <v>4.5846233766233757E-2</v>
      </c>
      <c r="S20" s="69">
        <v>1.6249</v>
      </c>
      <c r="T20" s="69">
        <f t="shared" si="6"/>
        <v>1.6707462337662338</v>
      </c>
      <c r="U20" s="90">
        <f t="shared" si="7"/>
        <v>2.7440572864788773</v>
      </c>
      <c r="V20" s="65"/>
      <c r="W20" s="171"/>
      <c r="X20" s="114"/>
      <c r="Y20" s="114"/>
      <c r="Z20" s="1"/>
    </row>
    <row r="21" spans="2:26" s="22" customFormat="1" ht="15.75" x14ac:dyDescent="0.25">
      <c r="B21" s="174"/>
      <c r="C21" s="24"/>
      <c r="D21" s="23" t="s">
        <v>28</v>
      </c>
      <c r="E21" s="24">
        <v>1</v>
      </c>
      <c r="F21" s="24">
        <f t="shared" si="0"/>
        <v>0</v>
      </c>
      <c r="G21" s="23">
        <v>5.46</v>
      </c>
      <c r="H21" s="23">
        <f t="shared" si="3"/>
        <v>5.46</v>
      </c>
      <c r="I21" s="23">
        <v>151.88999999999999</v>
      </c>
      <c r="J21" s="25">
        <f t="shared" si="4"/>
        <v>3.5947066956349993</v>
      </c>
      <c r="K21" s="23">
        <v>1</v>
      </c>
      <c r="L21" s="60"/>
      <c r="M21" s="60"/>
      <c r="N21" s="60"/>
      <c r="O21" s="91" t="s">
        <v>28</v>
      </c>
      <c r="P21" s="69">
        <f t="shared" si="1"/>
        <v>0</v>
      </c>
      <c r="Q21" s="65">
        <f t="shared" si="2"/>
        <v>5.105454545454545E-2</v>
      </c>
      <c r="R21" s="69">
        <f t="shared" si="5"/>
        <v>5.105454545454545E-2</v>
      </c>
      <c r="S21" s="69">
        <v>1.2531000000000001</v>
      </c>
      <c r="T21" s="69">
        <f t="shared" si="6"/>
        <v>1.3041545454545456</v>
      </c>
      <c r="U21" s="90">
        <f t="shared" si="7"/>
        <v>3.9147619147200894</v>
      </c>
      <c r="V21" s="65"/>
      <c r="W21" s="171"/>
      <c r="X21" s="114"/>
      <c r="Y21" s="114"/>
      <c r="Z21" s="1"/>
    </row>
    <row r="22" spans="2:26" s="22" customFormat="1" ht="15.75" x14ac:dyDescent="0.25">
      <c r="B22" s="174"/>
      <c r="C22" s="24"/>
      <c r="D22" s="23" t="s">
        <v>29</v>
      </c>
      <c r="E22" s="24">
        <v>1</v>
      </c>
      <c r="F22" s="24">
        <f t="shared" si="0"/>
        <v>0</v>
      </c>
      <c r="G22" s="23">
        <v>2.3879999999999999</v>
      </c>
      <c r="H22" s="23">
        <f t="shared" si="3"/>
        <v>2.3879999999999999</v>
      </c>
      <c r="I22" s="23">
        <v>122.29</v>
      </c>
      <c r="J22" s="25">
        <f t="shared" si="4"/>
        <v>1.952735301332897</v>
      </c>
      <c r="K22" s="23">
        <v>1</v>
      </c>
      <c r="L22" s="60"/>
      <c r="M22" s="60"/>
      <c r="N22" s="60"/>
      <c r="O22" s="91" t="s">
        <v>29</v>
      </c>
      <c r="P22" s="69">
        <f t="shared" si="1"/>
        <v>0</v>
      </c>
      <c r="Q22" s="65">
        <f t="shared" si="2"/>
        <v>2.2329350649350647E-2</v>
      </c>
      <c r="R22" s="69">
        <f t="shared" si="5"/>
        <v>2.2329350649350647E-2</v>
      </c>
      <c r="S22" s="69">
        <v>1.1785000000000001</v>
      </c>
      <c r="T22" s="69">
        <f t="shared" si="6"/>
        <v>1.2008293506493508</v>
      </c>
      <c r="U22" s="90">
        <f t="shared" si="7"/>
        <v>1.8594940769290831</v>
      </c>
      <c r="V22" s="65"/>
      <c r="W22" s="171"/>
      <c r="X22" s="114"/>
      <c r="Y22" s="114"/>
      <c r="Z22" s="1"/>
    </row>
    <row r="23" spans="2:26" s="22" customFormat="1" ht="15.75" x14ac:dyDescent="0.25">
      <c r="B23" s="174"/>
      <c r="C23" s="24"/>
      <c r="D23" s="23" t="s">
        <v>30</v>
      </c>
      <c r="E23" s="24">
        <v>1</v>
      </c>
      <c r="F23" s="24">
        <f t="shared" si="0"/>
        <v>0</v>
      </c>
      <c r="G23" s="23">
        <v>0.113</v>
      </c>
      <c r="H23" s="23">
        <f t="shared" si="3"/>
        <v>0.113</v>
      </c>
      <c r="I23" s="23">
        <v>97.058999999999997</v>
      </c>
      <c r="J23" s="25">
        <f t="shared" si="4"/>
        <v>0.11642403074418653</v>
      </c>
      <c r="K23" s="23">
        <v>1</v>
      </c>
      <c r="L23" s="60"/>
      <c r="M23" s="60"/>
      <c r="N23" s="60"/>
      <c r="O23" s="91" t="s">
        <v>30</v>
      </c>
      <c r="P23" s="69">
        <f t="shared" si="1"/>
        <v>0</v>
      </c>
      <c r="Q23" s="65">
        <f t="shared" si="2"/>
        <v>1.0566233766233766E-3</v>
      </c>
      <c r="R23" s="69">
        <f t="shared" si="5"/>
        <v>1.0566233766233766E-3</v>
      </c>
      <c r="S23" s="69">
        <v>0.97770000000000001</v>
      </c>
      <c r="T23" s="69">
        <f t="shared" si="6"/>
        <v>0.97875662337662339</v>
      </c>
      <c r="U23" s="90">
        <f t="shared" si="7"/>
        <v>0.10795568084925136</v>
      </c>
      <c r="V23" s="65"/>
      <c r="W23" s="171"/>
      <c r="X23" s="114"/>
      <c r="Y23" s="114"/>
      <c r="Z23" s="1"/>
    </row>
    <row r="24" spans="2:26" s="22" customFormat="1" ht="15.75" x14ac:dyDescent="0.25">
      <c r="B24" s="174"/>
      <c r="C24" s="24"/>
      <c r="D24" s="23" t="s">
        <v>31</v>
      </c>
      <c r="E24" s="24">
        <v>0</v>
      </c>
      <c r="F24" s="24">
        <f t="shared" si="0"/>
        <v>0</v>
      </c>
      <c r="G24" s="23">
        <v>1.34</v>
      </c>
      <c r="H24" s="23">
        <f t="shared" si="3"/>
        <v>1.34</v>
      </c>
      <c r="I24" s="23">
        <v>117.98</v>
      </c>
      <c r="J24" s="25">
        <f t="shared" si="4"/>
        <v>1.1357857263943041</v>
      </c>
      <c r="K24" s="23">
        <v>1</v>
      </c>
      <c r="L24" s="60"/>
      <c r="M24" s="60"/>
      <c r="N24" s="60"/>
      <c r="O24" s="91" t="s">
        <v>31</v>
      </c>
      <c r="P24" s="69">
        <f t="shared" si="1"/>
        <v>0</v>
      </c>
      <c r="Q24" s="65">
        <f t="shared" si="2"/>
        <v>1.2529870129870131E-2</v>
      </c>
      <c r="R24" s="69">
        <f t="shared" si="5"/>
        <v>1.2529870129870131E-2</v>
      </c>
      <c r="S24" s="69">
        <v>1.3059000000000001</v>
      </c>
      <c r="T24" s="69">
        <f t="shared" si="6"/>
        <v>1.3184298701298702</v>
      </c>
      <c r="U24" s="90">
        <f t="shared" si="7"/>
        <v>0.95036303513329023</v>
      </c>
      <c r="V24" s="65"/>
      <c r="W24" s="171"/>
      <c r="X24" s="114"/>
      <c r="Y24" s="114"/>
      <c r="Z24" s="1"/>
    </row>
    <row r="25" spans="2:26" s="22" customFormat="1" ht="15.75" x14ac:dyDescent="0.25">
      <c r="B25" s="174"/>
      <c r="C25" s="24"/>
      <c r="D25" s="23" t="s">
        <v>32</v>
      </c>
      <c r="E25" s="24">
        <v>1</v>
      </c>
      <c r="F25" s="24">
        <f t="shared" si="0"/>
        <v>0</v>
      </c>
      <c r="G25" s="23">
        <v>0</v>
      </c>
      <c r="H25" s="23">
        <f t="shared" si="3"/>
        <v>0</v>
      </c>
      <c r="I25" s="23">
        <v>121.04</v>
      </c>
      <c r="J25" s="25">
        <f t="shared" si="4"/>
        <v>0</v>
      </c>
      <c r="K25" s="23">
        <v>1</v>
      </c>
      <c r="L25" s="60"/>
      <c r="M25" s="60"/>
      <c r="N25" s="60"/>
      <c r="O25" s="91" t="s">
        <v>32</v>
      </c>
      <c r="P25" s="69">
        <f t="shared" si="1"/>
        <v>0</v>
      </c>
      <c r="Q25" s="65">
        <f t="shared" si="2"/>
        <v>0</v>
      </c>
      <c r="R25" s="69">
        <f t="shared" si="5"/>
        <v>0</v>
      </c>
      <c r="S25" s="69">
        <v>1.8084</v>
      </c>
      <c r="T25" s="69">
        <f t="shared" si="6"/>
        <v>1.8084</v>
      </c>
      <c r="U25" s="90">
        <f t="shared" si="7"/>
        <v>0</v>
      </c>
      <c r="V25" s="65"/>
      <c r="W25" s="171"/>
      <c r="X25" s="114"/>
      <c r="Y25" s="114"/>
      <c r="Z25" s="1"/>
    </row>
    <row r="26" spans="2:26" s="22" customFormat="1" ht="15.75" x14ac:dyDescent="0.25">
      <c r="B26" s="174"/>
      <c r="C26" s="24"/>
      <c r="D26" s="23" t="s">
        <v>33</v>
      </c>
      <c r="E26" s="24">
        <v>1</v>
      </c>
      <c r="F26" s="24">
        <f t="shared" si="0"/>
        <v>0</v>
      </c>
      <c r="G26" s="25">
        <v>1.23</v>
      </c>
      <c r="H26" s="23">
        <f t="shared" si="3"/>
        <v>1.23</v>
      </c>
      <c r="I26" s="25">
        <v>54.54</v>
      </c>
      <c r="J26" s="25">
        <f t="shared" si="4"/>
        <v>2.2552255225522551</v>
      </c>
      <c r="K26" s="23">
        <v>1</v>
      </c>
      <c r="L26" s="60"/>
      <c r="M26" s="60"/>
      <c r="N26" s="60"/>
      <c r="O26" s="91" t="s">
        <v>33</v>
      </c>
      <c r="P26" s="69">
        <f t="shared" si="1"/>
        <v>0</v>
      </c>
      <c r="Q26" s="65">
        <f t="shared" si="2"/>
        <v>1.15012987012987E-2</v>
      </c>
      <c r="R26" s="69">
        <f t="shared" si="5"/>
        <v>1.15012987012987E-2</v>
      </c>
      <c r="S26" s="69">
        <v>0.59340000000000004</v>
      </c>
      <c r="T26" s="69">
        <f t="shared" si="6"/>
        <v>0.60490129870129872</v>
      </c>
      <c r="U26" s="90">
        <f t="shared" si="7"/>
        <v>1.9013512991279027</v>
      </c>
      <c r="V26" s="65"/>
      <c r="W26" s="171"/>
      <c r="X26" s="114"/>
      <c r="Y26" s="114"/>
      <c r="Z26" s="1"/>
    </row>
    <row r="27" spans="2:26" s="22" customFormat="1" ht="15.75" x14ac:dyDescent="0.25">
      <c r="B27" s="174"/>
      <c r="C27" s="24"/>
      <c r="D27" s="23" t="s">
        <v>34</v>
      </c>
      <c r="E27" s="24">
        <v>1</v>
      </c>
      <c r="F27" s="24">
        <f t="shared" si="0"/>
        <v>0</v>
      </c>
      <c r="G27" s="25">
        <v>0.12</v>
      </c>
      <c r="H27" s="23">
        <f t="shared" si="3"/>
        <v>0.12</v>
      </c>
      <c r="I27" s="25">
        <v>84.86</v>
      </c>
      <c r="J27" s="25">
        <f t="shared" si="4"/>
        <v>0.14140938015555032</v>
      </c>
      <c r="K27" s="23">
        <v>1</v>
      </c>
      <c r="L27" s="60"/>
      <c r="M27" s="60"/>
      <c r="N27" s="60"/>
      <c r="O27" s="91" t="s">
        <v>34</v>
      </c>
      <c r="P27" s="69">
        <f t="shared" si="1"/>
        <v>0</v>
      </c>
      <c r="Q27" s="65">
        <f t="shared" si="2"/>
        <v>1.122077922077922E-3</v>
      </c>
      <c r="R27" s="69">
        <f t="shared" si="5"/>
        <v>1.122077922077922E-3</v>
      </c>
      <c r="S27" s="69">
        <v>0.78669999999999995</v>
      </c>
      <c r="T27" s="69">
        <f t="shared" si="6"/>
        <v>0.78782207792207792</v>
      </c>
      <c r="U27" s="90">
        <f t="shared" si="7"/>
        <v>0.14242783409135493</v>
      </c>
      <c r="V27" s="65"/>
      <c r="W27" s="171"/>
      <c r="X27" s="114"/>
      <c r="Y27" s="114"/>
      <c r="Z27" s="1"/>
    </row>
    <row r="28" spans="2:26" s="22" customFormat="1" ht="15.75" x14ac:dyDescent="0.25">
      <c r="B28" s="174"/>
      <c r="C28" s="24"/>
      <c r="D28" s="23" t="s">
        <v>35</v>
      </c>
      <c r="E28" s="24">
        <v>0</v>
      </c>
      <c r="F28" s="24">
        <f t="shared" si="0"/>
        <v>0</v>
      </c>
      <c r="G28" s="25">
        <v>0.13</v>
      </c>
      <c r="H28" s="23">
        <f t="shared" si="3"/>
        <v>0.13</v>
      </c>
      <c r="I28" s="25">
        <v>115.79</v>
      </c>
      <c r="J28" s="25">
        <f t="shared" si="4"/>
        <v>0.11227221694446843</v>
      </c>
      <c r="K28" s="23">
        <v>1</v>
      </c>
      <c r="L28" s="60"/>
      <c r="M28" s="60"/>
      <c r="N28" s="60"/>
      <c r="O28" s="91" t="s">
        <v>35</v>
      </c>
      <c r="P28" s="69">
        <f t="shared" si="1"/>
        <v>0</v>
      </c>
      <c r="Q28" s="65">
        <f t="shared" si="2"/>
        <v>1.2155844155844154E-3</v>
      </c>
      <c r="R28" s="69">
        <f t="shared" si="5"/>
        <v>1.2155844155844154E-3</v>
      </c>
      <c r="S28" s="69">
        <v>1.4363999999999999</v>
      </c>
      <c r="T28" s="69">
        <f t="shared" si="6"/>
        <v>1.4376155844155842</v>
      </c>
      <c r="U28" s="90">
        <f t="shared" si="7"/>
        <v>8.4555595303912323E-2</v>
      </c>
      <c r="V28" s="65"/>
      <c r="W28" s="171"/>
      <c r="X28" s="114"/>
      <c r="Y28" s="114"/>
      <c r="Z28" s="1"/>
    </row>
    <row r="29" spans="2:26" s="22" customFormat="1" ht="15.75" x14ac:dyDescent="0.25">
      <c r="B29" s="174"/>
      <c r="C29" s="24"/>
      <c r="D29" s="23" t="s">
        <v>36</v>
      </c>
      <c r="E29" s="24">
        <v>1</v>
      </c>
      <c r="F29" s="24">
        <f t="shared" si="0"/>
        <v>0</v>
      </c>
      <c r="G29" s="25">
        <v>0.05</v>
      </c>
      <c r="H29" s="23">
        <f t="shared" si="3"/>
        <v>0.05</v>
      </c>
      <c r="I29" s="25">
        <v>169.99</v>
      </c>
      <c r="J29" s="25">
        <f t="shared" si="4"/>
        <v>2.9413494911465377E-2</v>
      </c>
      <c r="K29" s="23">
        <v>1</v>
      </c>
      <c r="L29" s="60"/>
      <c r="M29" s="60"/>
      <c r="N29" s="60"/>
      <c r="O29" s="91" t="s">
        <v>36</v>
      </c>
      <c r="P29" s="69">
        <f t="shared" si="1"/>
        <v>0</v>
      </c>
      <c r="Q29" s="65">
        <f t="shared" si="2"/>
        <v>4.6753246753246754E-4</v>
      </c>
      <c r="R29" s="69">
        <f t="shared" si="5"/>
        <v>4.6753246753246754E-4</v>
      </c>
      <c r="S29" s="69">
        <v>1.8017000000000001</v>
      </c>
      <c r="T29" s="69">
        <f t="shared" si="6"/>
        <v>1.8021675324675326</v>
      </c>
      <c r="U29" s="90">
        <f t="shared" si="7"/>
        <v>2.594278606785912E-2</v>
      </c>
      <c r="V29" s="65"/>
      <c r="W29" s="171"/>
      <c r="X29" s="114"/>
      <c r="Y29" s="114"/>
      <c r="Z29" s="1"/>
    </row>
    <row r="30" spans="2:26" s="22" customFormat="1" ht="15.75" x14ac:dyDescent="0.25">
      <c r="B30" s="174"/>
      <c r="C30" s="24"/>
      <c r="D30" s="23" t="s">
        <v>37</v>
      </c>
      <c r="E30" s="24">
        <v>1</v>
      </c>
      <c r="F30" s="24">
        <f t="shared" si="0"/>
        <v>0</v>
      </c>
      <c r="G30" s="25">
        <v>2.93</v>
      </c>
      <c r="H30" s="23">
        <f t="shared" si="3"/>
        <v>2.93</v>
      </c>
      <c r="I30" s="25">
        <v>144.81</v>
      </c>
      <c r="J30" s="25">
        <f t="shared" si="4"/>
        <v>2.0233409294938194</v>
      </c>
      <c r="K30" s="23">
        <v>1</v>
      </c>
      <c r="L30" s="25"/>
      <c r="M30" s="60"/>
      <c r="N30" s="60"/>
      <c r="O30" s="91" t="s">
        <v>37</v>
      </c>
      <c r="P30" s="69">
        <f t="shared" si="1"/>
        <v>0</v>
      </c>
      <c r="Q30" s="65">
        <f t="shared" si="2"/>
        <v>2.7397402597402597E-2</v>
      </c>
      <c r="R30" s="69">
        <f t="shared" si="5"/>
        <v>2.7397402597402597E-2</v>
      </c>
      <c r="S30" s="69">
        <v>0.94130000000000003</v>
      </c>
      <c r="T30" s="69">
        <f t="shared" si="6"/>
        <v>0.96869740259740267</v>
      </c>
      <c r="U30" s="90">
        <f t="shared" si="7"/>
        <v>2.8282725362885222</v>
      </c>
      <c r="V30" s="65"/>
      <c r="W30" s="171"/>
      <c r="X30" s="114"/>
      <c r="Y30" s="114"/>
      <c r="Z30" s="1"/>
    </row>
    <row r="31" spans="2:26" s="22" customFormat="1" ht="15.75" x14ac:dyDescent="0.25">
      <c r="B31" s="174"/>
      <c r="C31" s="24"/>
      <c r="D31" s="23" t="s">
        <v>38</v>
      </c>
      <c r="E31" s="24">
        <v>0</v>
      </c>
      <c r="F31" s="24">
        <f t="shared" si="0"/>
        <v>0</v>
      </c>
      <c r="G31" s="25">
        <v>0.28999999999999998</v>
      </c>
      <c r="H31" s="23">
        <f t="shared" si="3"/>
        <v>0.28999999999999998</v>
      </c>
      <c r="I31" s="25">
        <v>100.03</v>
      </c>
      <c r="J31" s="25">
        <f t="shared" si="4"/>
        <v>0.28991302609217229</v>
      </c>
      <c r="K31" s="23">
        <v>1</v>
      </c>
      <c r="L31" s="60"/>
      <c r="M31" s="60"/>
      <c r="N31" s="60"/>
      <c r="O31" s="91" t="s">
        <v>38</v>
      </c>
      <c r="P31" s="69">
        <f t="shared" si="1"/>
        <v>0</v>
      </c>
      <c r="Q31" s="65">
        <f t="shared" si="2"/>
        <v>2.7116883116883117E-3</v>
      </c>
      <c r="R31" s="69">
        <f t="shared" si="5"/>
        <v>2.7116883116883117E-3</v>
      </c>
      <c r="S31" s="69">
        <v>1.0701000000000001</v>
      </c>
      <c r="T31" s="69">
        <f t="shared" si="6"/>
        <v>1.0728116883116883</v>
      </c>
      <c r="U31" s="90">
        <f t="shared" si="7"/>
        <v>0.25276461295418645</v>
      </c>
      <c r="V31" s="65"/>
      <c r="W31" s="171"/>
      <c r="X31" s="114"/>
      <c r="Y31" s="114"/>
      <c r="Z31" s="1"/>
    </row>
    <row r="32" spans="2:26" s="22" customFormat="1" ht="15.75" x14ac:dyDescent="0.25">
      <c r="B32" s="174"/>
      <c r="C32" s="24"/>
      <c r="D32" s="23" t="s">
        <v>39</v>
      </c>
      <c r="E32" s="24">
        <v>1</v>
      </c>
      <c r="F32" s="24">
        <f t="shared" si="0"/>
        <v>0</v>
      </c>
      <c r="G32" s="25">
        <v>0.24</v>
      </c>
      <c r="H32" s="23">
        <f t="shared" si="3"/>
        <v>0.24</v>
      </c>
      <c r="I32" s="25">
        <v>92.6</v>
      </c>
      <c r="J32" s="25">
        <f t="shared" si="4"/>
        <v>0.25917926565874733</v>
      </c>
      <c r="K32" s="23">
        <v>1</v>
      </c>
      <c r="L32" s="60"/>
      <c r="M32" s="60"/>
      <c r="N32" s="60"/>
      <c r="O32" s="91" t="s">
        <v>39</v>
      </c>
      <c r="P32" s="69">
        <f t="shared" si="1"/>
        <v>0</v>
      </c>
      <c r="Q32" s="65">
        <f t="shared" si="2"/>
        <v>2.244155844155844E-3</v>
      </c>
      <c r="R32" s="69">
        <f t="shared" si="5"/>
        <v>2.244155844155844E-3</v>
      </c>
      <c r="S32" s="69">
        <v>1.1033999999999999</v>
      </c>
      <c r="T32" s="69">
        <f t="shared" si="6"/>
        <v>1.1056441558441559</v>
      </c>
      <c r="U32" s="90">
        <f t="shared" si="7"/>
        <v>0.20297270439985621</v>
      </c>
      <c r="V32" s="65"/>
      <c r="W32" s="171"/>
      <c r="X32" s="114"/>
      <c r="Y32" s="114"/>
      <c r="Z32" s="1"/>
    </row>
    <row r="33" spans="2:26" s="22" customFormat="1" ht="15.75" x14ac:dyDescent="0.25">
      <c r="B33" s="174"/>
      <c r="C33" s="24"/>
      <c r="D33" s="23" t="s">
        <v>40</v>
      </c>
      <c r="E33" s="24">
        <v>1</v>
      </c>
      <c r="F33" s="24">
        <f t="shared" si="0"/>
        <v>0</v>
      </c>
      <c r="G33" s="25">
        <v>8.1000000000000003E-2</v>
      </c>
      <c r="H33" s="23">
        <f t="shared" si="3"/>
        <v>8.1000000000000003E-2</v>
      </c>
      <c r="I33" s="25">
        <v>76.86</v>
      </c>
      <c r="J33" s="25">
        <f t="shared" si="4"/>
        <v>0.10538641686182669</v>
      </c>
      <c r="K33" s="23">
        <v>1</v>
      </c>
      <c r="L33" s="60"/>
      <c r="M33" s="60"/>
      <c r="N33" s="60"/>
      <c r="O33" s="91" t="s">
        <v>40</v>
      </c>
      <c r="P33" s="69">
        <f t="shared" si="1"/>
        <v>0</v>
      </c>
      <c r="Q33" s="65">
        <f t="shared" si="2"/>
        <v>7.5740259740259734E-4</v>
      </c>
      <c r="R33" s="69">
        <f t="shared" si="5"/>
        <v>7.5740259740259734E-4</v>
      </c>
      <c r="S33" s="69">
        <v>0.75719999999999998</v>
      </c>
      <c r="T33" s="69">
        <f t="shared" si="6"/>
        <v>0.75795740259740263</v>
      </c>
      <c r="U33" s="90">
        <f t="shared" si="7"/>
        <v>9.9926802589049984E-2</v>
      </c>
      <c r="V33" s="65"/>
      <c r="W33" s="171"/>
      <c r="X33" s="114"/>
      <c r="Y33" s="114"/>
      <c r="Z33" s="1"/>
    </row>
    <row r="34" spans="2:26" s="22" customFormat="1" ht="15.75" x14ac:dyDescent="0.25">
      <c r="B34" s="174"/>
      <c r="C34" s="24"/>
      <c r="D34" s="23" t="s">
        <v>41</v>
      </c>
      <c r="E34" s="24">
        <v>1</v>
      </c>
      <c r="F34" s="24">
        <f t="shared" si="0"/>
        <v>0</v>
      </c>
      <c r="G34" s="25">
        <v>0.2</v>
      </c>
      <c r="H34" s="23">
        <f t="shared" si="3"/>
        <v>0.2</v>
      </c>
      <c r="I34" s="25">
        <v>80.48</v>
      </c>
      <c r="J34" s="25">
        <f t="shared" si="4"/>
        <v>0.24850894632206758</v>
      </c>
      <c r="K34" s="23">
        <v>1</v>
      </c>
      <c r="L34" s="60"/>
      <c r="M34" s="60"/>
      <c r="N34" s="60"/>
      <c r="O34" s="91" t="s">
        <v>41</v>
      </c>
      <c r="P34" s="69">
        <f t="shared" si="1"/>
        <v>0</v>
      </c>
      <c r="Q34" s="65">
        <f t="shared" si="2"/>
        <v>1.8701298701298702E-3</v>
      </c>
      <c r="R34" s="69">
        <f t="shared" si="5"/>
        <v>1.8701298701298702E-3</v>
      </c>
      <c r="S34" s="69">
        <v>0.79830000000000001</v>
      </c>
      <c r="T34" s="69">
        <f t="shared" si="6"/>
        <v>0.80017012987012992</v>
      </c>
      <c r="U34" s="90">
        <f t="shared" si="7"/>
        <v>0.23371653106238771</v>
      </c>
      <c r="V34" s="65"/>
      <c r="W34" s="171"/>
      <c r="X34" s="114"/>
      <c r="Y34" s="114"/>
      <c r="Z34" s="1"/>
    </row>
    <row r="35" spans="2:26" s="22" customFormat="1" ht="15.75" x14ac:dyDescent="0.25">
      <c r="B35" s="174"/>
      <c r="C35" s="24"/>
      <c r="D35" s="23" t="s">
        <v>42</v>
      </c>
      <c r="E35" s="24">
        <v>0</v>
      </c>
      <c r="F35" s="24">
        <f t="shared" si="0"/>
        <v>0</v>
      </c>
      <c r="G35" s="25">
        <v>0</v>
      </c>
      <c r="H35" s="23">
        <f t="shared" si="3"/>
        <v>0</v>
      </c>
      <c r="I35" s="25">
        <v>114.15</v>
      </c>
      <c r="J35" s="25">
        <f t="shared" si="4"/>
        <v>0</v>
      </c>
      <c r="K35" s="23">
        <v>1</v>
      </c>
      <c r="L35" s="60"/>
      <c r="M35" s="60"/>
      <c r="N35" s="60"/>
      <c r="O35" s="91" t="s">
        <v>42</v>
      </c>
      <c r="P35" s="69">
        <f t="shared" si="1"/>
        <v>0</v>
      </c>
      <c r="Q35" s="65">
        <f t="shared" si="2"/>
        <v>0</v>
      </c>
      <c r="R35" s="69">
        <f t="shared" si="5"/>
        <v>0</v>
      </c>
      <c r="S35" s="69">
        <v>1.0728</v>
      </c>
      <c r="T35" s="69">
        <f t="shared" si="6"/>
        <v>1.0728</v>
      </c>
      <c r="U35" s="90">
        <f t="shared" si="7"/>
        <v>0</v>
      </c>
      <c r="V35" s="65"/>
      <c r="W35" s="171"/>
      <c r="X35" s="114"/>
      <c r="Y35" s="114"/>
      <c r="Z35" s="1"/>
    </row>
    <row r="36" spans="2:26" s="22" customFormat="1" ht="15.75" x14ac:dyDescent="0.25">
      <c r="B36" s="174"/>
      <c r="C36" s="24"/>
      <c r="D36" s="23" t="s">
        <v>43</v>
      </c>
      <c r="E36" s="24">
        <v>0</v>
      </c>
      <c r="F36" s="24">
        <f t="shared" si="0"/>
        <v>0</v>
      </c>
      <c r="G36" s="25">
        <v>0</v>
      </c>
      <c r="H36" s="23">
        <f t="shared" si="3"/>
        <v>0</v>
      </c>
      <c r="I36" s="25">
        <v>92.02</v>
      </c>
      <c r="J36" s="25">
        <f t="shared" si="4"/>
        <v>0</v>
      </c>
      <c r="K36" s="23">
        <v>1</v>
      </c>
      <c r="L36" s="60"/>
      <c r="M36" s="60"/>
      <c r="N36" s="60"/>
      <c r="O36" s="91" t="s">
        <v>43</v>
      </c>
      <c r="P36" s="69">
        <f t="shared" si="1"/>
        <v>0</v>
      </c>
      <c r="Q36" s="65">
        <f t="shared" si="2"/>
        <v>0</v>
      </c>
      <c r="R36" s="69">
        <f t="shared" si="5"/>
        <v>0</v>
      </c>
      <c r="S36" s="69">
        <v>0.98609999999999998</v>
      </c>
      <c r="T36" s="69">
        <f t="shared" si="6"/>
        <v>0.98609999999999998</v>
      </c>
      <c r="U36" s="90">
        <f t="shared" si="7"/>
        <v>0</v>
      </c>
      <c r="V36" s="65"/>
      <c r="W36" s="171"/>
      <c r="X36" s="114"/>
      <c r="Y36" s="114"/>
      <c r="Z36" s="1"/>
    </row>
    <row r="37" spans="2:26" s="22" customFormat="1" ht="15.75" x14ac:dyDescent="0.25">
      <c r="B37" s="174"/>
      <c r="C37" s="24"/>
      <c r="D37" s="23" t="s">
        <v>44</v>
      </c>
      <c r="E37" s="24">
        <v>1</v>
      </c>
      <c r="F37" s="24">
        <f t="shared" si="0"/>
        <v>0</v>
      </c>
      <c r="G37" s="25">
        <v>0.61</v>
      </c>
      <c r="H37" s="23">
        <f t="shared" si="3"/>
        <v>0.61</v>
      </c>
      <c r="I37" s="25">
        <v>138.63</v>
      </c>
      <c r="J37" s="25">
        <f t="shared" si="4"/>
        <v>0.44002019764841666</v>
      </c>
      <c r="K37" s="23">
        <v>1</v>
      </c>
      <c r="L37" s="60"/>
      <c r="M37" s="60"/>
      <c r="N37" s="60"/>
      <c r="O37" s="91" t="s">
        <v>44</v>
      </c>
      <c r="P37" s="69">
        <f t="shared" si="1"/>
        <v>0</v>
      </c>
      <c r="Q37" s="65">
        <f t="shared" si="2"/>
        <v>5.7038961038961035E-3</v>
      </c>
      <c r="R37" s="69">
        <f t="shared" si="5"/>
        <v>5.7038961038961035E-3</v>
      </c>
      <c r="S37" s="69">
        <v>2.0539999999999998</v>
      </c>
      <c r="T37" s="69">
        <f t="shared" si="6"/>
        <v>2.0597038961038958</v>
      </c>
      <c r="U37" s="90">
        <f t="shared" si="7"/>
        <v>0.27692796594139119</v>
      </c>
      <c r="V37" s="65"/>
      <c r="W37" s="171"/>
      <c r="X37" s="114"/>
      <c r="Y37" s="114"/>
      <c r="Z37" s="1"/>
    </row>
    <row r="38" spans="2:26" s="22" customFormat="1" ht="15.75" x14ac:dyDescent="0.25">
      <c r="B38" s="174"/>
      <c r="C38" s="24"/>
      <c r="D38" s="23" t="s">
        <v>45</v>
      </c>
      <c r="E38" s="24">
        <v>1</v>
      </c>
      <c r="F38" s="24">
        <f t="shared" si="0"/>
        <v>0</v>
      </c>
      <c r="G38" s="25">
        <v>0</v>
      </c>
      <c r="H38" s="23">
        <f t="shared" si="3"/>
        <v>0</v>
      </c>
      <c r="I38" s="25">
        <v>109.97</v>
      </c>
      <c r="J38" s="25">
        <f t="shared" si="4"/>
        <v>0</v>
      </c>
      <c r="K38" s="23">
        <v>1</v>
      </c>
      <c r="L38" s="60"/>
      <c r="M38" s="60"/>
      <c r="N38" s="60"/>
      <c r="O38" s="91" t="s">
        <v>45</v>
      </c>
      <c r="P38" s="69">
        <f t="shared" si="1"/>
        <v>0</v>
      </c>
      <c r="Q38" s="65">
        <f t="shared" si="2"/>
        <v>0</v>
      </c>
      <c r="R38" s="69">
        <f t="shared" si="5"/>
        <v>0</v>
      </c>
      <c r="S38" s="69">
        <v>1.7821</v>
      </c>
      <c r="T38" s="69">
        <f t="shared" si="6"/>
        <v>1.7821</v>
      </c>
      <c r="U38" s="90">
        <f t="shared" si="7"/>
        <v>0</v>
      </c>
      <c r="V38" s="65"/>
      <c r="W38" s="171"/>
      <c r="X38" s="114"/>
      <c r="Y38" s="114"/>
      <c r="Z38" s="1"/>
    </row>
    <row r="39" spans="2:26" s="22" customFormat="1" ht="15.75" x14ac:dyDescent="0.25">
      <c r="B39" s="174"/>
      <c r="C39" s="24"/>
      <c r="D39" s="23" t="s">
        <v>46</v>
      </c>
      <c r="E39" s="24">
        <v>1</v>
      </c>
      <c r="F39" s="24">
        <f t="shared" si="0"/>
        <v>0</v>
      </c>
      <c r="G39" s="25">
        <v>5.23</v>
      </c>
      <c r="H39" s="23">
        <f t="shared" si="3"/>
        <v>5.23</v>
      </c>
      <c r="I39" s="25">
        <v>54</v>
      </c>
      <c r="J39" s="25">
        <f t="shared" si="4"/>
        <v>9.6851851851851851</v>
      </c>
      <c r="K39" s="23">
        <v>1</v>
      </c>
      <c r="L39" s="60"/>
      <c r="M39" s="60"/>
      <c r="N39" s="60"/>
      <c r="O39" s="91" t="s">
        <v>46</v>
      </c>
      <c r="P39" s="69">
        <f t="shared" si="1"/>
        <v>0</v>
      </c>
      <c r="Q39" s="65">
        <f t="shared" si="2"/>
        <v>4.8903896103896102E-2</v>
      </c>
      <c r="R39" s="69">
        <f t="shared" si="5"/>
        <v>4.8903896103896102E-2</v>
      </c>
      <c r="S39" s="69">
        <v>0.33450000000000002</v>
      </c>
      <c r="T39" s="69">
        <f t="shared" si="6"/>
        <v>0.38340389610389614</v>
      </c>
      <c r="U39" s="90">
        <f t="shared" si="7"/>
        <v>12.755190179560394</v>
      </c>
      <c r="V39" s="65"/>
      <c r="W39" s="171"/>
      <c r="X39" s="114"/>
      <c r="Y39" s="114"/>
      <c r="Z39" s="1"/>
    </row>
    <row r="40" spans="2:26" s="19" customFormat="1" ht="15.75" x14ac:dyDescent="0.25">
      <c r="B40" s="174"/>
      <c r="C40" s="24"/>
      <c r="D40" s="23" t="s">
        <v>47</v>
      </c>
      <c r="E40" s="24">
        <v>1</v>
      </c>
      <c r="F40" s="24">
        <f t="shared" si="0"/>
        <v>0</v>
      </c>
      <c r="G40" s="25">
        <v>0.46</v>
      </c>
      <c r="H40" s="23">
        <f t="shared" si="3"/>
        <v>0.46</v>
      </c>
      <c r="I40" s="25">
        <v>89.18</v>
      </c>
      <c r="J40" s="25">
        <f t="shared" si="4"/>
        <v>0.5158107198923525</v>
      </c>
      <c r="K40" s="23">
        <v>1</v>
      </c>
      <c r="L40" s="25"/>
      <c r="M40" s="60"/>
      <c r="N40" s="60"/>
      <c r="O40" s="91" t="s">
        <v>47</v>
      </c>
      <c r="P40" s="69">
        <f t="shared" si="1"/>
        <v>0</v>
      </c>
      <c r="Q40" s="65">
        <f t="shared" si="2"/>
        <v>4.3012987012987008E-3</v>
      </c>
      <c r="R40" s="69">
        <f t="shared" si="5"/>
        <v>4.3012987012987008E-3</v>
      </c>
      <c r="S40" s="69">
        <v>0.98399999999999999</v>
      </c>
      <c r="T40" s="69">
        <f t="shared" si="6"/>
        <v>0.98830129870129868</v>
      </c>
      <c r="U40" s="90">
        <f t="shared" si="7"/>
        <v>0.43522139523148728</v>
      </c>
      <c r="V40" s="65"/>
      <c r="W40" s="171"/>
      <c r="X40" s="114"/>
      <c r="Y40" s="114"/>
      <c r="Z40" s="1"/>
    </row>
    <row r="41" spans="2:26" s="19" customFormat="1" ht="15.75" x14ac:dyDescent="0.25">
      <c r="C41" s="60"/>
      <c r="D41" s="60"/>
      <c r="E41" s="60"/>
      <c r="F41" s="60"/>
      <c r="G41" s="60"/>
      <c r="H41" s="60"/>
      <c r="I41" s="60"/>
      <c r="J41" s="60"/>
      <c r="K41" s="60"/>
      <c r="L41" s="60"/>
      <c r="M41" s="60"/>
      <c r="N41" s="60"/>
      <c r="O41" s="60"/>
      <c r="P41" s="60"/>
      <c r="Q41" s="60"/>
      <c r="R41" s="60"/>
      <c r="S41" s="60"/>
      <c r="T41" s="60"/>
      <c r="U41" s="60"/>
      <c r="V41" s="60"/>
    </row>
    <row r="42" spans="2:26" s="19" customFormat="1" ht="15.75" x14ac:dyDescent="0.25">
      <c r="C42" s="60"/>
      <c r="D42" s="60"/>
      <c r="E42" s="60"/>
      <c r="F42" s="60"/>
      <c r="G42" s="60"/>
      <c r="H42" s="60"/>
      <c r="I42" s="60"/>
      <c r="J42" s="60"/>
      <c r="K42" s="60"/>
      <c r="L42" s="60"/>
      <c r="M42" s="60"/>
      <c r="N42" s="60"/>
      <c r="O42" s="60"/>
      <c r="P42" s="60"/>
      <c r="Q42" s="60"/>
      <c r="R42" s="60"/>
      <c r="S42" s="60"/>
      <c r="T42" s="60"/>
      <c r="U42" s="60"/>
      <c r="V42" s="60"/>
    </row>
    <row r="43" spans="2:26" ht="15.75" x14ac:dyDescent="0.25">
      <c r="C43" s="54"/>
      <c r="D43" s="54"/>
      <c r="E43" s="54"/>
      <c r="F43" s="54"/>
      <c r="G43" s="54"/>
      <c r="H43" s="54"/>
      <c r="I43" s="54"/>
      <c r="J43" s="54"/>
      <c r="K43" s="54"/>
      <c r="L43" s="54"/>
      <c r="M43" s="54"/>
      <c r="N43" s="54"/>
      <c r="O43" s="54"/>
      <c r="P43" s="54"/>
      <c r="Q43" s="54"/>
      <c r="R43" s="54"/>
      <c r="S43" s="54"/>
      <c r="T43" s="54"/>
      <c r="U43" s="54"/>
      <c r="V43" s="54"/>
    </row>
    <row r="45" spans="2:26" ht="15.75" x14ac:dyDescent="0.25">
      <c r="D45" s="60" t="s">
        <v>54</v>
      </c>
      <c r="E45" s="106"/>
      <c r="F45" s="60"/>
      <c r="G45" s="60"/>
      <c r="H45" s="60"/>
      <c r="I45" s="60"/>
      <c r="J45" s="60"/>
    </row>
    <row r="46" spans="2:26" ht="15.75" x14ac:dyDescent="0.25">
      <c r="D46" s="72"/>
      <c r="E46" s="60"/>
      <c r="F46" s="109"/>
      <c r="G46" s="60"/>
      <c r="H46" s="60"/>
      <c r="I46" s="60"/>
      <c r="J46" s="60"/>
    </row>
    <row r="47" spans="2:26" ht="15.75" x14ac:dyDescent="0.25">
      <c r="D47" s="60" t="s">
        <v>200</v>
      </c>
      <c r="E47" s="109"/>
      <c r="F47" s="109"/>
      <c r="G47" s="60"/>
      <c r="H47" s="60"/>
      <c r="I47" s="60"/>
      <c r="J47" s="60"/>
    </row>
    <row r="48" spans="2:26" ht="15.75" x14ac:dyDescent="0.25">
      <c r="D48" s="30" t="s">
        <v>202</v>
      </c>
      <c r="E48" s="113"/>
      <c r="F48" s="113"/>
      <c r="G48" s="60"/>
      <c r="H48" s="60"/>
      <c r="I48" s="60"/>
      <c r="J48" s="60"/>
    </row>
    <row r="49" spans="4:10" ht="15.75" x14ac:dyDescent="0.25">
      <c r="D49" s="30" t="s">
        <v>308</v>
      </c>
      <c r="E49" s="106"/>
      <c r="F49" s="60"/>
      <c r="G49" s="60"/>
      <c r="H49" s="60"/>
      <c r="I49" s="60"/>
      <c r="J49" s="60"/>
    </row>
    <row r="50" spans="4:10" ht="15.75" x14ac:dyDescent="0.25">
      <c r="D50" s="2"/>
      <c r="J50" s="60"/>
    </row>
    <row r="51" spans="4:10" ht="15.75" x14ac:dyDescent="0.25">
      <c r="D51" s="2"/>
      <c r="G51" s="109"/>
      <c r="J51" s="109"/>
    </row>
    <row r="52" spans="4:10" ht="15.75" x14ac:dyDescent="0.25">
      <c r="D52" s="2"/>
      <c r="J52" s="109"/>
    </row>
    <row r="53" spans="4:10" ht="15.75" x14ac:dyDescent="0.25">
      <c r="D53" s="60"/>
      <c r="E53" s="106"/>
      <c r="F53" s="60"/>
      <c r="G53" s="60"/>
      <c r="H53" s="60"/>
      <c r="I53" s="60"/>
      <c r="J53" s="109"/>
    </row>
    <row r="54" spans="4:10" ht="15.75" x14ac:dyDescent="0.25">
      <c r="D54" s="150" t="s">
        <v>180</v>
      </c>
      <c r="E54" s="150" t="s">
        <v>63</v>
      </c>
      <c r="F54" s="175"/>
      <c r="G54" s="150" t="s">
        <v>179</v>
      </c>
      <c r="H54" s="150" t="s">
        <v>137</v>
      </c>
      <c r="I54" s="109"/>
      <c r="J54" s="109"/>
    </row>
    <row r="55" spans="4:10" ht="15.75" x14ac:dyDescent="0.25">
      <c r="D55" s="150">
        <v>1</v>
      </c>
      <c r="E55" s="150">
        <v>1.5E-3</v>
      </c>
      <c r="F55" s="175"/>
      <c r="G55" s="150">
        <v>1</v>
      </c>
      <c r="H55" s="150">
        <v>3.8E-3</v>
      </c>
      <c r="I55" s="109"/>
      <c r="J55" s="109"/>
    </row>
    <row r="56" spans="4:10" ht="15.75" x14ac:dyDescent="0.25">
      <c r="D56" s="150">
        <v>2</v>
      </c>
      <c r="E56" s="150">
        <v>2.5999999999999999E-3</v>
      </c>
      <c r="F56" s="175"/>
      <c r="G56" s="150">
        <v>2</v>
      </c>
      <c r="H56" s="150">
        <v>5.3E-3</v>
      </c>
      <c r="I56" s="109"/>
      <c r="J56" s="109"/>
    </row>
    <row r="57" spans="4:10" ht="15.75" x14ac:dyDescent="0.25">
      <c r="D57" s="150">
        <v>3</v>
      </c>
      <c r="E57" s="150">
        <v>1.5999999999999999E-3</v>
      </c>
      <c r="F57" s="175"/>
      <c r="G57" s="150">
        <v>3</v>
      </c>
      <c r="H57" s="150">
        <v>4.4999999999999997E-3</v>
      </c>
      <c r="I57" s="109"/>
      <c r="J57" s="109"/>
    </row>
    <row r="58" spans="4:10" ht="15.75" x14ac:dyDescent="0.25">
      <c r="D58" s="150">
        <v>4</v>
      </c>
      <c r="E58" s="175">
        <v>7.000000000000001E-4</v>
      </c>
      <c r="F58" s="175"/>
      <c r="G58" s="150">
        <v>4</v>
      </c>
      <c r="H58" s="150">
        <v>4.1999999999999997E-3</v>
      </c>
      <c r="I58" s="109"/>
      <c r="J58" s="109"/>
    </row>
    <row r="59" spans="4:10" ht="15.75" x14ac:dyDescent="0.25">
      <c r="D59" s="150">
        <v>5</v>
      </c>
      <c r="E59" s="150">
        <v>1.5E-3</v>
      </c>
      <c r="F59" s="175"/>
      <c r="G59" s="150">
        <v>5</v>
      </c>
      <c r="H59" s="150">
        <v>4.0000000000000001E-3</v>
      </c>
      <c r="I59" s="109"/>
      <c r="J59" s="109"/>
    </row>
    <row r="60" spans="4:10" ht="15.75" x14ac:dyDescent="0.25">
      <c r="D60" s="150">
        <v>6</v>
      </c>
      <c r="E60" s="150">
        <v>1.9999999999999996E-3</v>
      </c>
      <c r="F60" s="175"/>
      <c r="G60" s="150">
        <v>6</v>
      </c>
      <c r="H60" s="150">
        <v>4.1999999999999997E-3</v>
      </c>
      <c r="I60" s="109"/>
      <c r="J60" s="109"/>
    </row>
    <row r="61" spans="4:10" ht="15.75" x14ac:dyDescent="0.25">
      <c r="D61" s="150">
        <v>7</v>
      </c>
      <c r="E61" s="150">
        <v>1.4000000000000002E-3</v>
      </c>
      <c r="F61" s="175"/>
      <c r="G61" s="150">
        <v>7</v>
      </c>
      <c r="H61" s="150">
        <v>3.7000000000000002E-3</v>
      </c>
      <c r="I61" s="109"/>
      <c r="J61" s="109"/>
    </row>
    <row r="62" spans="4:10" ht="15.75" x14ac:dyDescent="0.25">
      <c r="D62" s="150">
        <v>8</v>
      </c>
      <c r="E62" s="150">
        <v>2.1000000000000003E-3</v>
      </c>
      <c r="F62" s="175"/>
      <c r="G62" s="150">
        <v>8</v>
      </c>
      <c r="H62" s="150">
        <v>4.0000000000000001E-3</v>
      </c>
      <c r="I62" s="109"/>
      <c r="J62" s="109"/>
    </row>
    <row r="63" spans="4:10" ht="15.75" x14ac:dyDescent="0.25">
      <c r="D63" s="150">
        <v>9</v>
      </c>
      <c r="E63" s="150">
        <v>2.1999999999999997E-3</v>
      </c>
      <c r="F63" s="175"/>
      <c r="G63" s="150">
        <v>9</v>
      </c>
      <c r="H63" s="150">
        <v>4.1999999999999997E-3</v>
      </c>
      <c r="I63" s="109"/>
      <c r="J63" s="109"/>
    </row>
    <row r="64" spans="4:10" ht="15.75" x14ac:dyDescent="0.25">
      <c r="D64" s="150">
        <v>10</v>
      </c>
      <c r="E64" s="150">
        <v>2.0000000000000005E-3</v>
      </c>
      <c r="F64" s="175"/>
      <c r="G64" s="150">
        <v>10</v>
      </c>
      <c r="H64" s="150">
        <v>4.1000000000000003E-3</v>
      </c>
      <c r="I64" s="109"/>
      <c r="J64" s="109"/>
    </row>
    <row r="65" spans="4:10" ht="15.75" x14ac:dyDescent="0.25">
      <c r="D65" s="150">
        <v>11</v>
      </c>
      <c r="E65" s="150">
        <v>2.3E-3</v>
      </c>
      <c r="F65" s="175"/>
      <c r="G65" s="150">
        <v>11</v>
      </c>
      <c r="H65" s="150">
        <v>3.8E-3</v>
      </c>
      <c r="I65" s="109"/>
      <c r="J65" s="109"/>
    </row>
    <row r="66" spans="4:10" ht="15.75" x14ac:dyDescent="0.25">
      <c r="D66" s="150">
        <v>12</v>
      </c>
      <c r="E66" s="150">
        <v>1.8E-3</v>
      </c>
      <c r="F66" s="175"/>
      <c r="G66" s="150">
        <v>12</v>
      </c>
      <c r="H66" s="150">
        <v>3.8E-3</v>
      </c>
      <c r="I66" s="109"/>
      <c r="J66" s="109"/>
    </row>
    <row r="67" spans="4:10" ht="15.75" x14ac:dyDescent="0.25">
      <c r="D67" s="150">
        <v>13</v>
      </c>
      <c r="E67" s="150">
        <v>1.0999999999999998E-3</v>
      </c>
      <c r="F67" s="175"/>
      <c r="G67" s="150">
        <v>13</v>
      </c>
      <c r="H67" s="150">
        <v>3.0999999999999999E-3</v>
      </c>
      <c r="I67" s="109"/>
      <c r="J67" s="109"/>
    </row>
    <row r="68" spans="4:10" ht="15.75" x14ac:dyDescent="0.25">
      <c r="D68" s="150">
        <v>14</v>
      </c>
      <c r="E68" s="150">
        <v>2.1999999999999997E-3</v>
      </c>
      <c r="F68" s="175"/>
      <c r="G68" s="150">
        <v>14</v>
      </c>
      <c r="H68" s="150">
        <v>4.4999999999999997E-3</v>
      </c>
      <c r="I68" s="109"/>
      <c r="J68" s="109"/>
    </row>
    <row r="69" spans="4:10" ht="15.75" x14ac:dyDescent="0.25">
      <c r="D69" s="150">
        <v>15</v>
      </c>
      <c r="E69" s="150">
        <v>2.6000000000000003E-3</v>
      </c>
      <c r="F69" s="175"/>
      <c r="G69" s="150">
        <v>15</v>
      </c>
      <c r="H69" s="150">
        <v>3.3999999999999998E-3</v>
      </c>
      <c r="I69" s="109"/>
      <c r="J69" s="109"/>
    </row>
    <row r="70" spans="4:10" ht="15.75" x14ac:dyDescent="0.25">
      <c r="D70" s="150">
        <v>16</v>
      </c>
      <c r="E70" s="150">
        <v>1.4000000000000002E-3</v>
      </c>
      <c r="F70" s="175"/>
      <c r="G70" s="150">
        <v>16</v>
      </c>
      <c r="H70" s="150">
        <v>3.0000000000000001E-3</v>
      </c>
      <c r="I70" s="109"/>
      <c r="J70" s="109"/>
    </row>
    <row r="71" spans="4:10" ht="15.75" x14ac:dyDescent="0.25">
      <c r="D71" s="150">
        <v>17</v>
      </c>
      <c r="E71" s="150">
        <v>2.8E-3</v>
      </c>
      <c r="F71" s="175"/>
      <c r="G71" s="150">
        <v>17</v>
      </c>
      <c r="H71" s="150">
        <v>3.0000000000000001E-3</v>
      </c>
      <c r="I71" s="109"/>
      <c r="J71" s="109"/>
    </row>
    <row r="72" spans="4:10" ht="15.75" x14ac:dyDescent="0.25">
      <c r="D72" s="150">
        <v>18</v>
      </c>
      <c r="E72" s="150">
        <v>2.3E-3</v>
      </c>
      <c r="F72" s="175"/>
      <c r="G72" s="150">
        <v>18</v>
      </c>
      <c r="H72" s="150">
        <v>3.7000000000000002E-3</v>
      </c>
      <c r="I72" s="109"/>
      <c r="J72" s="109"/>
    </row>
    <row r="73" spans="4:10" ht="15.75" x14ac:dyDescent="0.25">
      <c r="D73" s="150">
        <v>19</v>
      </c>
      <c r="E73" s="175">
        <v>5.9999999999999984E-4</v>
      </c>
      <c r="F73" s="175"/>
      <c r="G73" s="150">
        <v>19</v>
      </c>
      <c r="H73" s="150">
        <v>4.7000000000000002E-3</v>
      </c>
      <c r="I73" s="109"/>
      <c r="J73" s="109"/>
    </row>
    <row r="74" spans="4:10" ht="15.75" x14ac:dyDescent="0.25">
      <c r="D74" s="150">
        <v>20</v>
      </c>
      <c r="E74" s="95">
        <v>1.5E-3</v>
      </c>
      <c r="F74" s="175"/>
      <c r="G74" s="150">
        <v>20</v>
      </c>
      <c r="H74" s="150">
        <v>3.0000000000000001E-3</v>
      </c>
      <c r="I74" s="109"/>
    </row>
    <row r="75" spans="4:10" ht="15.75" x14ac:dyDescent="0.25">
      <c r="D75" s="150">
        <v>21</v>
      </c>
      <c r="E75" s="95">
        <v>1.0999999999999998E-3</v>
      </c>
      <c r="F75" s="175"/>
      <c r="G75" s="150">
        <v>21</v>
      </c>
      <c r="H75" s="150">
        <v>3.8E-3</v>
      </c>
      <c r="I75" s="109"/>
    </row>
    <row r="76" spans="4:10" ht="15.75" x14ac:dyDescent="0.25">
      <c r="D76" s="150">
        <v>22</v>
      </c>
      <c r="E76" s="95">
        <v>2E-3</v>
      </c>
      <c r="F76" s="175"/>
      <c r="G76" s="150">
        <v>22</v>
      </c>
      <c r="H76" s="150">
        <v>4.3E-3</v>
      </c>
      <c r="I76" s="109"/>
    </row>
    <row r="77" spans="4:10" ht="15.75" x14ac:dyDescent="0.25">
      <c r="D77" s="150">
        <v>23</v>
      </c>
      <c r="E77" s="150">
        <v>1.7000000000000001E-3</v>
      </c>
      <c r="F77" s="175"/>
      <c r="G77" s="150">
        <v>23</v>
      </c>
      <c r="H77" s="150">
        <v>4.0000000000000001E-3</v>
      </c>
      <c r="I77" s="109"/>
    </row>
    <row r="78" spans="4:10" ht="15.75" x14ac:dyDescent="0.25">
      <c r="D78" s="150">
        <v>24</v>
      </c>
      <c r="E78" s="175">
        <v>6.9999999999999988E-4</v>
      </c>
      <c r="F78" s="175"/>
      <c r="G78" s="150">
        <v>24</v>
      </c>
      <c r="H78" s="116">
        <v>2.3E-3</v>
      </c>
      <c r="I78" s="109"/>
    </row>
    <row r="79" spans="4:10" ht="15.75" x14ac:dyDescent="0.25">
      <c r="D79" s="150">
        <v>25</v>
      </c>
      <c r="E79" s="175">
        <v>1.9E-3</v>
      </c>
      <c r="F79" s="175"/>
      <c r="G79" s="150">
        <v>25</v>
      </c>
      <c r="H79" s="150">
        <v>2.5000000000000001E-3</v>
      </c>
      <c r="I79" s="109"/>
    </row>
    <row r="80" spans="4:10" ht="15.75" x14ac:dyDescent="0.25">
      <c r="D80" s="150">
        <v>26</v>
      </c>
      <c r="E80" s="175">
        <v>1.6000000000000001E-3</v>
      </c>
      <c r="F80" s="175"/>
      <c r="G80" s="150">
        <v>26</v>
      </c>
      <c r="H80" s="150">
        <v>3.0000000000000001E-3</v>
      </c>
      <c r="I80" s="109"/>
    </row>
    <row r="81" spans="2:10" ht="15.75" x14ac:dyDescent="0.25">
      <c r="D81" s="150">
        <v>27</v>
      </c>
      <c r="E81" s="175">
        <v>1.7000000000000001E-3</v>
      </c>
      <c r="F81" s="175"/>
      <c r="G81" s="150">
        <v>27</v>
      </c>
      <c r="H81" s="150">
        <v>2.7000000000000001E-3</v>
      </c>
      <c r="I81" s="109"/>
    </row>
    <row r="82" spans="2:10" ht="15.75" x14ac:dyDescent="0.25">
      <c r="D82" s="150">
        <v>28</v>
      </c>
      <c r="E82" s="175">
        <v>1.9999999999999987E-4</v>
      </c>
      <c r="F82" s="175"/>
      <c r="G82" s="150">
        <v>28</v>
      </c>
      <c r="H82" s="150">
        <v>2.0999999999999999E-3</v>
      </c>
      <c r="I82" s="109"/>
    </row>
    <row r="83" spans="2:10" ht="15.75" x14ac:dyDescent="0.25">
      <c r="D83" s="150">
        <v>29</v>
      </c>
      <c r="E83" s="175">
        <v>1.4999999999999998E-3</v>
      </c>
      <c r="F83" s="175"/>
      <c r="G83" s="150">
        <v>29</v>
      </c>
      <c r="H83" s="150">
        <v>2.0999999999999999E-3</v>
      </c>
      <c r="I83" s="109"/>
    </row>
    <row r="84" spans="2:10" ht="15.75" x14ac:dyDescent="0.25">
      <c r="D84" s="150">
        <v>30</v>
      </c>
      <c r="E84" s="175">
        <v>3.9999999999999996E-4</v>
      </c>
      <c r="F84" s="175"/>
      <c r="G84" s="150">
        <v>30</v>
      </c>
      <c r="H84" s="150">
        <v>3.0999999999999999E-3</v>
      </c>
      <c r="I84" s="109"/>
    </row>
    <row r="85" spans="2:10" ht="15.75" x14ac:dyDescent="0.25">
      <c r="D85" s="176" t="s">
        <v>57</v>
      </c>
      <c r="E85" s="177">
        <f>AVERAGE(E55:E84)</f>
        <v>1.6333333333333334E-3</v>
      </c>
      <c r="F85" s="177"/>
      <c r="G85" s="176" t="s">
        <v>57</v>
      </c>
      <c r="H85" s="177">
        <f>AVERAGE(H55:H84)</f>
        <v>3.5966666666666664E-3</v>
      </c>
      <c r="I85" s="109"/>
      <c r="J85" s="60"/>
    </row>
    <row r="86" spans="2:10" ht="15.75" x14ac:dyDescent="0.25">
      <c r="D86" s="176" t="s">
        <v>58</v>
      </c>
      <c r="E86" s="95">
        <f t="shared" ref="E86:H86" si="8">STDEV(E55:E84)</f>
        <v>6.5985020940405466E-4</v>
      </c>
      <c r="F86" s="95"/>
      <c r="G86" s="176" t="s">
        <v>58</v>
      </c>
      <c r="H86" s="95">
        <f t="shared" si="8"/>
        <v>7.9632056157153764E-4</v>
      </c>
      <c r="I86" s="109"/>
      <c r="J86" s="60"/>
    </row>
    <row r="87" spans="2:10" ht="15.75" x14ac:dyDescent="0.25">
      <c r="D87" s="176"/>
      <c r="E87" s="95"/>
      <c r="F87" s="175"/>
      <c r="G87" s="95"/>
      <c r="H87" s="175"/>
      <c r="I87" s="109"/>
      <c r="J87" s="60"/>
    </row>
    <row r="88" spans="2:10" ht="15.75" x14ac:dyDescent="0.25">
      <c r="D88" s="60"/>
      <c r="E88" s="60"/>
      <c r="F88" s="60"/>
      <c r="G88" s="60"/>
      <c r="I88" s="60"/>
      <c r="J88" s="60"/>
    </row>
    <row r="89" spans="2:10" ht="15.75" x14ac:dyDescent="0.25">
      <c r="D89" s="60"/>
      <c r="E89" s="60"/>
      <c r="F89" s="60"/>
      <c r="G89" s="60"/>
      <c r="I89" s="70"/>
      <c r="J89" s="60"/>
    </row>
    <row r="90" spans="2:10" ht="15.75" x14ac:dyDescent="0.25">
      <c r="D90" s="60"/>
      <c r="E90" s="60"/>
      <c r="F90" s="60"/>
      <c r="G90" s="69"/>
      <c r="I90" s="70"/>
      <c r="J90" s="60"/>
    </row>
    <row r="91" spans="2:10" ht="15.75" x14ac:dyDescent="0.25">
      <c r="D91" s="60"/>
      <c r="E91" s="60"/>
      <c r="F91" s="60"/>
      <c r="G91" s="60"/>
      <c r="I91" s="70"/>
      <c r="J91" s="60"/>
    </row>
    <row r="93" spans="2:10" ht="15.75" x14ac:dyDescent="0.25">
      <c r="B93" s="60"/>
      <c r="C93" s="60"/>
      <c r="D93" s="60"/>
      <c r="E93" s="60"/>
      <c r="G93" s="60"/>
      <c r="H93" s="60"/>
    </row>
    <row r="94" spans="2:10" ht="15.75" x14ac:dyDescent="0.25">
      <c r="B94" s="60"/>
      <c r="C94" s="60"/>
      <c r="D94" s="60"/>
      <c r="E94" s="60"/>
      <c r="G94" s="60"/>
      <c r="H94" s="60"/>
    </row>
    <row r="95" spans="2:10" ht="15.75" x14ac:dyDescent="0.25">
      <c r="B95" s="60"/>
      <c r="C95" s="60"/>
      <c r="D95" s="60"/>
      <c r="E95" s="60"/>
      <c r="G95" s="60"/>
      <c r="H95" s="60"/>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6"/>
  <sheetViews>
    <sheetView workbookViewId="0">
      <selection activeCell="E4" sqref="E4"/>
    </sheetView>
  </sheetViews>
  <sheetFormatPr baseColWidth="10" defaultColWidth="8.85546875" defaultRowHeight="15" x14ac:dyDescent="0.25"/>
  <cols>
    <col min="1" max="1" width="13.140625" customWidth="1"/>
    <col min="2" max="2" width="9.85546875" customWidth="1"/>
    <col min="3" max="3" width="6.85546875" customWidth="1"/>
    <col min="4" max="4" width="9.85546875" customWidth="1"/>
    <col min="5" max="5" width="9" customWidth="1"/>
    <col min="6" max="6" width="9.5703125" bestFit="1" customWidth="1"/>
    <col min="7" max="7" width="11" customWidth="1"/>
    <col min="8" max="8" width="13" style="114" customWidth="1"/>
    <col min="9" max="9" width="16.85546875" style="114" customWidth="1"/>
    <col min="11" max="15" width="9" bestFit="1" customWidth="1"/>
    <col min="16" max="16" width="9.5703125" bestFit="1" customWidth="1"/>
  </cols>
  <sheetData>
    <row r="1" spans="1:14" ht="15.75" x14ac:dyDescent="0.25">
      <c r="A1" s="54" t="s">
        <v>6</v>
      </c>
    </row>
    <row r="2" spans="1:14" ht="15.75" x14ac:dyDescent="0.25">
      <c r="A2" s="54" t="s">
        <v>53</v>
      </c>
    </row>
    <row r="3" spans="1:14" ht="15.75" x14ac:dyDescent="0.25">
      <c r="A3" s="67" t="s">
        <v>192</v>
      </c>
    </row>
    <row r="4" spans="1:14" ht="15.75" x14ac:dyDescent="0.25">
      <c r="A4" s="54" t="s">
        <v>132</v>
      </c>
    </row>
    <row r="5" spans="1:14" ht="15.75" x14ac:dyDescent="0.25">
      <c r="B5" s="54"/>
      <c r="C5" s="54"/>
      <c r="D5" s="54"/>
      <c r="E5" s="54"/>
      <c r="F5" s="54"/>
      <c r="G5" s="54"/>
    </row>
    <row r="6" spans="1:14" ht="15.75" x14ac:dyDescent="0.25">
      <c r="A6" s="54"/>
      <c r="B6" s="54"/>
      <c r="C6" s="54"/>
      <c r="D6" s="54"/>
      <c r="F6" s="54"/>
      <c r="G6" s="54"/>
      <c r="I6" s="107"/>
      <c r="J6" s="54"/>
      <c r="K6" s="54"/>
      <c r="L6" s="54"/>
      <c r="M6" s="54"/>
    </row>
    <row r="7" spans="1:14" ht="15.75" x14ac:dyDescent="0.25">
      <c r="A7" s="54"/>
      <c r="B7" s="54"/>
      <c r="C7" s="54"/>
      <c r="D7" s="54"/>
      <c r="E7" s="54" t="s">
        <v>134</v>
      </c>
      <c r="F7" s="54"/>
      <c r="G7" s="54"/>
      <c r="H7" s="107"/>
      <c r="I7" s="107" t="s">
        <v>133</v>
      </c>
      <c r="J7" s="54"/>
      <c r="K7" s="54"/>
      <c r="L7" s="54"/>
      <c r="M7" s="54"/>
    </row>
    <row r="8" spans="1:14" ht="15.75" x14ac:dyDescent="0.25">
      <c r="A8" s="162" t="s">
        <v>12</v>
      </c>
      <c r="B8" s="158" t="s">
        <v>188</v>
      </c>
      <c r="C8" s="56" t="s">
        <v>17</v>
      </c>
      <c r="D8" s="162" t="s">
        <v>49</v>
      </c>
      <c r="E8" s="56" t="s">
        <v>15</v>
      </c>
      <c r="F8" s="56" t="s">
        <v>50</v>
      </c>
      <c r="G8" s="158" t="s">
        <v>51</v>
      </c>
      <c r="H8" s="158" t="s">
        <v>195</v>
      </c>
      <c r="I8" s="188" t="s">
        <v>17</v>
      </c>
      <c r="J8" s="58" t="s">
        <v>49</v>
      </c>
      <c r="K8" s="56" t="s">
        <v>15</v>
      </c>
      <c r="L8" s="56" t="s">
        <v>190</v>
      </c>
      <c r="M8" s="56" t="s">
        <v>186</v>
      </c>
      <c r="N8" s="158" t="s">
        <v>191</v>
      </c>
    </row>
    <row r="9" spans="1:14" ht="15.75" x14ac:dyDescent="0.25">
      <c r="A9" s="162" t="s">
        <v>18</v>
      </c>
      <c r="B9" s="162">
        <v>0</v>
      </c>
      <c r="C9" s="162">
        <v>0.34</v>
      </c>
      <c r="D9" s="162">
        <v>5.2999999999999999E-2</v>
      </c>
      <c r="E9" s="162">
        <f>+C9+D9</f>
        <v>0.39300000000000002</v>
      </c>
      <c r="F9" s="162">
        <v>65.41</v>
      </c>
      <c r="G9" s="71">
        <f>+(E9*100)/F9</f>
        <v>0.60082556184069724</v>
      </c>
      <c r="H9" s="179">
        <v>1</v>
      </c>
      <c r="I9" s="115">
        <f t="shared" ref="I9:I38" si="0">(C9*0.0008)/0.283</f>
        <v>9.6113074204947019E-4</v>
      </c>
      <c r="J9" s="115">
        <f t="shared" ref="J9:J38" si="1">(D9*0.0013)/0.283</f>
        <v>2.4346289752650178E-4</v>
      </c>
      <c r="K9" s="162">
        <f>I9+J9</f>
        <v>1.2045936395759719E-3</v>
      </c>
      <c r="L9" s="162">
        <v>0.32800000000000001</v>
      </c>
      <c r="M9" s="163">
        <f>+K9+L9</f>
        <v>0.32920459363957599</v>
      </c>
      <c r="N9" s="163">
        <f>+(K9*100)/M9</f>
        <v>0.36591033747688245</v>
      </c>
    </row>
    <row r="10" spans="1:14" ht="15.75" x14ac:dyDescent="0.25">
      <c r="A10" s="162" t="s">
        <v>19</v>
      </c>
      <c r="B10" s="162">
        <v>0</v>
      </c>
      <c r="C10" s="162">
        <v>1.2090000000000001</v>
      </c>
      <c r="D10" s="162">
        <v>1.105</v>
      </c>
      <c r="E10" s="162">
        <f t="shared" ref="E10:E37" si="2">+C10+D10</f>
        <v>2.3140000000000001</v>
      </c>
      <c r="F10" s="162">
        <v>63.7</v>
      </c>
      <c r="G10" s="71">
        <f>+(E10*100)/F10</f>
        <v>3.6326530612244898</v>
      </c>
      <c r="H10" s="179">
        <v>1</v>
      </c>
      <c r="I10" s="115">
        <f t="shared" si="0"/>
        <v>3.417667844522969E-3</v>
      </c>
      <c r="J10" s="115">
        <f t="shared" si="1"/>
        <v>5.075971731448763E-3</v>
      </c>
      <c r="K10" s="162">
        <f>I10+J10</f>
        <v>8.4936395759717329E-3</v>
      </c>
      <c r="L10" s="162">
        <v>0.44679999999999997</v>
      </c>
      <c r="M10" s="163">
        <f t="shared" ref="M10:M38" si="3">+K10+L10</f>
        <v>0.45529363957597169</v>
      </c>
      <c r="N10" s="163">
        <f t="shared" ref="N10:N38" si="4">+(K10*100)/M10</f>
        <v>1.8655300310986354</v>
      </c>
    </row>
    <row r="11" spans="1:14" ht="15.75" x14ac:dyDescent="0.25">
      <c r="A11" s="162" t="s">
        <v>20</v>
      </c>
      <c r="B11" s="162">
        <v>0</v>
      </c>
      <c r="C11" s="162">
        <v>0.17399999999999999</v>
      </c>
      <c r="D11" s="162">
        <v>0</v>
      </c>
      <c r="E11" s="162">
        <f t="shared" si="2"/>
        <v>0.17399999999999999</v>
      </c>
      <c r="F11" s="162">
        <v>44.58</v>
      </c>
      <c r="G11" s="71">
        <f t="shared" ref="G11:G38" si="5">+(E11*100)/F11</f>
        <v>0.39030955585464333</v>
      </c>
      <c r="H11" s="179">
        <v>1</v>
      </c>
      <c r="I11" s="115">
        <f t="shared" si="0"/>
        <v>4.9187279151943471E-4</v>
      </c>
      <c r="J11" s="115">
        <f t="shared" si="1"/>
        <v>0</v>
      </c>
      <c r="K11" s="162">
        <f t="shared" ref="K11:K38" si="6">I11+J11</f>
        <v>4.9187279151943471E-4</v>
      </c>
      <c r="L11" s="162">
        <v>0.21540000000000001</v>
      </c>
      <c r="M11" s="163">
        <f t="shared" si="3"/>
        <v>0.21589187279151945</v>
      </c>
      <c r="N11" s="163">
        <f t="shared" si="4"/>
        <v>0.22783293560773457</v>
      </c>
    </row>
    <row r="12" spans="1:14" ht="15.75" x14ac:dyDescent="0.25">
      <c r="A12" s="162" t="s">
        <v>21</v>
      </c>
      <c r="B12" s="162">
        <v>0</v>
      </c>
      <c r="C12" s="162">
        <v>1.599</v>
      </c>
      <c r="D12" s="162">
        <v>7.7910000000000004</v>
      </c>
      <c r="E12" s="162">
        <f t="shared" si="2"/>
        <v>9.39</v>
      </c>
      <c r="F12" s="162">
        <v>40.090000000000003</v>
      </c>
      <c r="G12" s="71">
        <f t="shared" si="5"/>
        <v>23.422299825392866</v>
      </c>
      <c r="H12" s="179">
        <v>1</v>
      </c>
      <c r="I12" s="115">
        <f t="shared" si="0"/>
        <v>4.5201413427561846E-3</v>
      </c>
      <c r="J12" s="115">
        <f t="shared" si="1"/>
        <v>3.5789045936395765E-2</v>
      </c>
      <c r="K12" s="162">
        <f t="shared" si="6"/>
        <v>4.0309187279151948E-2</v>
      </c>
      <c r="L12" s="162">
        <v>0.20150000000000001</v>
      </c>
      <c r="M12" s="163">
        <f t="shared" si="3"/>
        <v>0.24180918727915196</v>
      </c>
      <c r="N12" s="163">
        <f t="shared" si="4"/>
        <v>16.669832826747719</v>
      </c>
    </row>
    <row r="13" spans="1:14" ht="15.75" x14ac:dyDescent="0.25">
      <c r="A13" s="162" t="s">
        <v>22</v>
      </c>
      <c r="B13" s="162">
        <v>0</v>
      </c>
      <c r="C13" s="162">
        <v>0</v>
      </c>
      <c r="D13" s="162">
        <v>0.39800000000000002</v>
      </c>
      <c r="E13" s="162">
        <f t="shared" si="2"/>
        <v>0.39800000000000002</v>
      </c>
      <c r="F13" s="162">
        <v>42.15</v>
      </c>
      <c r="G13" s="71">
        <f t="shared" si="5"/>
        <v>0.94424673784104407</v>
      </c>
      <c r="H13" s="179">
        <v>1</v>
      </c>
      <c r="I13" s="115">
        <f t="shared" si="0"/>
        <v>0</v>
      </c>
      <c r="J13" s="115">
        <f t="shared" si="1"/>
        <v>1.8282685512367493E-3</v>
      </c>
      <c r="K13" s="162">
        <f t="shared" si="6"/>
        <v>1.8282685512367493E-3</v>
      </c>
      <c r="L13" s="162">
        <v>0.20349999999999999</v>
      </c>
      <c r="M13" s="163">
        <f t="shared" si="3"/>
        <v>0.20532826855123673</v>
      </c>
      <c r="N13" s="163">
        <f t="shared" si="4"/>
        <v>0.8904124912447362</v>
      </c>
    </row>
    <row r="14" spans="1:14" ht="15.75" x14ac:dyDescent="0.25">
      <c r="A14" s="162" t="s">
        <v>23</v>
      </c>
      <c r="B14" s="162">
        <v>0</v>
      </c>
      <c r="C14" s="162">
        <v>0.27900000000000003</v>
      </c>
      <c r="D14" s="162">
        <v>2.7E-2</v>
      </c>
      <c r="E14" s="162">
        <f t="shared" si="2"/>
        <v>0.30600000000000005</v>
      </c>
      <c r="F14" s="162">
        <v>45.08</v>
      </c>
      <c r="G14" s="71">
        <f t="shared" si="5"/>
        <v>0.67879325643300814</v>
      </c>
      <c r="H14" s="179">
        <v>1</v>
      </c>
      <c r="I14" s="115">
        <f t="shared" si="0"/>
        <v>7.8869257950530053E-4</v>
      </c>
      <c r="J14" s="115">
        <f t="shared" si="1"/>
        <v>1.2402826855123676E-4</v>
      </c>
      <c r="K14" s="162">
        <f t="shared" si="6"/>
        <v>9.1272084805653732E-4</v>
      </c>
      <c r="L14" s="162">
        <v>0.15240000000000001</v>
      </c>
      <c r="M14" s="163">
        <f t="shared" si="3"/>
        <v>0.15331272084805656</v>
      </c>
      <c r="N14" s="163">
        <f t="shared" si="4"/>
        <v>0.59533275713051004</v>
      </c>
    </row>
    <row r="15" spans="1:14" ht="15.75" x14ac:dyDescent="0.25">
      <c r="A15" s="162" t="s">
        <v>24</v>
      </c>
      <c r="B15" s="162">
        <v>1</v>
      </c>
      <c r="C15" s="162">
        <v>0.313</v>
      </c>
      <c r="D15" s="162">
        <v>0.84699999999999998</v>
      </c>
      <c r="E15" s="162">
        <f t="shared" si="2"/>
        <v>1.1599999999999999</v>
      </c>
      <c r="F15" s="162">
        <v>33.090000000000003</v>
      </c>
      <c r="G15" s="71">
        <f t="shared" si="5"/>
        <v>3.5055908129344204</v>
      </c>
      <c r="H15" s="179">
        <v>1</v>
      </c>
      <c r="I15" s="115">
        <f t="shared" si="0"/>
        <v>8.8480565371024751E-4</v>
      </c>
      <c r="J15" s="115">
        <f t="shared" si="1"/>
        <v>3.8908127208480562E-3</v>
      </c>
      <c r="K15" s="162">
        <f t="shared" si="6"/>
        <v>4.7756183745583033E-3</v>
      </c>
      <c r="L15" s="162">
        <v>0.14929999999999999</v>
      </c>
      <c r="M15" s="163">
        <f t="shared" si="3"/>
        <v>0.1540756183745583</v>
      </c>
      <c r="N15" s="163">
        <f t="shared" si="4"/>
        <v>3.0995289358169318</v>
      </c>
    </row>
    <row r="16" spans="1:14" ht="15.75" x14ac:dyDescent="0.25">
      <c r="A16" s="162" t="s">
        <v>25</v>
      </c>
      <c r="B16" s="162">
        <v>0</v>
      </c>
      <c r="C16" s="162">
        <v>19.28</v>
      </c>
      <c r="D16" s="162">
        <v>1.3819999999999999</v>
      </c>
      <c r="E16" s="162">
        <f t="shared" si="2"/>
        <v>20.662000000000003</v>
      </c>
      <c r="F16" s="162">
        <v>69.489999999999995</v>
      </c>
      <c r="G16" s="71">
        <f t="shared" si="5"/>
        <v>29.733774643833652</v>
      </c>
      <c r="H16" s="179">
        <v>1</v>
      </c>
      <c r="I16" s="115">
        <f t="shared" si="0"/>
        <v>5.4501766784452309E-2</v>
      </c>
      <c r="J16" s="115">
        <f t="shared" si="1"/>
        <v>6.3484098939929328E-3</v>
      </c>
      <c r="K16" s="162">
        <f t="shared" si="6"/>
        <v>6.0850176678445243E-2</v>
      </c>
      <c r="L16" s="162">
        <v>0.48930000000000001</v>
      </c>
      <c r="M16" s="163">
        <f t="shared" si="3"/>
        <v>0.55015017667844524</v>
      </c>
      <c r="N16" s="163">
        <f t="shared" si="4"/>
        <v>11.060648393467895</v>
      </c>
    </row>
    <row r="17" spans="1:14" ht="15.75" x14ac:dyDescent="0.25">
      <c r="A17" s="162" t="s">
        <v>26</v>
      </c>
      <c r="B17" s="162">
        <v>1</v>
      </c>
      <c r="C17" s="162">
        <v>2.4049999999999998</v>
      </c>
      <c r="D17" s="162">
        <v>4.375</v>
      </c>
      <c r="E17" s="162">
        <f t="shared" si="2"/>
        <v>6.7799999999999994</v>
      </c>
      <c r="F17" s="162">
        <v>50.67</v>
      </c>
      <c r="G17" s="71">
        <f t="shared" si="5"/>
        <v>13.38069863824748</v>
      </c>
      <c r="H17" s="179">
        <v>1</v>
      </c>
      <c r="I17" s="115">
        <f t="shared" si="0"/>
        <v>6.7985865724381625E-3</v>
      </c>
      <c r="J17" s="115">
        <f t="shared" si="1"/>
        <v>2.0097173144876326E-2</v>
      </c>
      <c r="K17" s="162">
        <f t="shared" si="6"/>
        <v>2.6895759717314487E-2</v>
      </c>
      <c r="L17" s="162">
        <v>0.26</v>
      </c>
      <c r="M17" s="163">
        <f t="shared" si="3"/>
        <v>0.28689575971731451</v>
      </c>
      <c r="N17" s="163">
        <f t="shared" si="4"/>
        <v>9.3747498198703063</v>
      </c>
    </row>
    <row r="18" spans="1:14" ht="15.75" x14ac:dyDescent="0.25">
      <c r="A18" s="162" t="s">
        <v>27</v>
      </c>
      <c r="B18" s="162">
        <v>0</v>
      </c>
      <c r="C18" s="162">
        <v>0.64100000000000001</v>
      </c>
      <c r="D18" s="162">
        <v>0.35499999999999998</v>
      </c>
      <c r="E18" s="162">
        <f t="shared" si="2"/>
        <v>0.996</v>
      </c>
      <c r="F18" s="162">
        <v>37.729999999999997</v>
      </c>
      <c r="G18" s="71">
        <f t="shared" si="5"/>
        <v>2.6398091704214153</v>
      </c>
      <c r="H18" s="179">
        <v>1</v>
      </c>
      <c r="I18" s="115">
        <f t="shared" si="0"/>
        <v>1.8120141342756184E-3</v>
      </c>
      <c r="J18" s="115">
        <f t="shared" si="1"/>
        <v>1.6307420494699647E-3</v>
      </c>
      <c r="K18" s="162">
        <f t="shared" si="6"/>
        <v>3.4427561837455829E-3</v>
      </c>
      <c r="L18" s="162">
        <v>0.19500000000000001</v>
      </c>
      <c r="M18" s="163">
        <f t="shared" si="3"/>
        <v>0.1984427561837456</v>
      </c>
      <c r="N18" s="163">
        <f t="shared" si="4"/>
        <v>1.7348862966596803</v>
      </c>
    </row>
    <row r="19" spans="1:14" ht="15.75" x14ac:dyDescent="0.25">
      <c r="A19" s="162" t="s">
        <v>28</v>
      </c>
      <c r="B19" s="162">
        <v>0</v>
      </c>
      <c r="C19" s="162">
        <v>0.31900000000000001</v>
      </c>
      <c r="D19" s="162">
        <v>0</v>
      </c>
      <c r="E19" s="162">
        <f t="shared" si="2"/>
        <v>0.31900000000000001</v>
      </c>
      <c r="F19" s="162">
        <v>32.130000000000003</v>
      </c>
      <c r="G19" s="71">
        <f t="shared" si="5"/>
        <v>0.99284158107687515</v>
      </c>
      <c r="H19" s="179">
        <v>1</v>
      </c>
      <c r="I19" s="115">
        <f t="shared" si="0"/>
        <v>9.0176678445229698E-4</v>
      </c>
      <c r="J19" s="115">
        <f t="shared" si="1"/>
        <v>0</v>
      </c>
      <c r="K19" s="162">
        <f t="shared" si="6"/>
        <v>9.0176678445229698E-4</v>
      </c>
      <c r="L19" s="162">
        <v>0.14779999999999999</v>
      </c>
      <c r="M19" s="163">
        <f t="shared" si="3"/>
        <v>0.14870176678445229</v>
      </c>
      <c r="N19" s="163">
        <f t="shared" si="4"/>
        <v>0.60642640901465228</v>
      </c>
    </row>
    <row r="20" spans="1:14" ht="15.75" x14ac:dyDescent="0.25">
      <c r="A20" s="162" t="s">
        <v>29</v>
      </c>
      <c r="B20" s="162">
        <v>0</v>
      </c>
      <c r="C20" s="162">
        <v>0.97299999999999998</v>
      </c>
      <c r="D20" s="162">
        <v>3.3000000000000002E-2</v>
      </c>
      <c r="E20" s="162">
        <f t="shared" si="2"/>
        <v>1.006</v>
      </c>
      <c r="F20" s="162">
        <v>23.9</v>
      </c>
      <c r="G20" s="71">
        <f t="shared" si="5"/>
        <v>4.2092050209205025</v>
      </c>
      <c r="H20" s="179">
        <v>1</v>
      </c>
      <c r="I20" s="115">
        <f t="shared" si="0"/>
        <v>2.7505300353356894E-3</v>
      </c>
      <c r="J20" s="115">
        <f t="shared" si="1"/>
        <v>1.5159010600706714E-4</v>
      </c>
      <c r="K20" s="162">
        <f t="shared" si="6"/>
        <v>2.9021201413427567E-3</v>
      </c>
      <c r="L20" s="162">
        <v>7.6200000000000004E-2</v>
      </c>
      <c r="M20" s="163">
        <f t="shared" si="3"/>
        <v>7.9102120141342755E-2</v>
      </c>
      <c r="N20" s="163">
        <f t="shared" si="4"/>
        <v>3.668827252868994</v>
      </c>
    </row>
    <row r="21" spans="1:14" ht="15.75" x14ac:dyDescent="0.25">
      <c r="A21" s="162" t="s">
        <v>30</v>
      </c>
      <c r="B21" s="162">
        <v>0</v>
      </c>
      <c r="C21" s="162">
        <v>15.49</v>
      </c>
      <c r="D21" s="162">
        <v>13.295</v>
      </c>
      <c r="E21" s="162">
        <f t="shared" si="2"/>
        <v>28.785</v>
      </c>
      <c r="F21" s="162">
        <v>101.28</v>
      </c>
      <c r="G21" s="71">
        <f t="shared" si="5"/>
        <v>28.421208530805686</v>
      </c>
      <c r="H21" s="179">
        <v>1</v>
      </c>
      <c r="I21" s="115">
        <f t="shared" si="0"/>
        <v>4.378798586572439E-2</v>
      </c>
      <c r="J21" s="115">
        <f t="shared" si="1"/>
        <v>6.1072438162544179E-2</v>
      </c>
      <c r="K21" s="162">
        <f t="shared" si="6"/>
        <v>0.10486042402826856</v>
      </c>
      <c r="L21" s="162">
        <v>0.61950000000000005</v>
      </c>
      <c r="M21" s="163">
        <f t="shared" si="3"/>
        <v>0.72436042402826861</v>
      </c>
      <c r="N21" s="163">
        <f t="shared" si="4"/>
        <v>14.476277354459155</v>
      </c>
    </row>
    <row r="22" spans="1:14" ht="15.75" x14ac:dyDescent="0.25">
      <c r="A22" s="162" t="s">
        <v>31</v>
      </c>
      <c r="B22" s="162">
        <v>0</v>
      </c>
      <c r="C22" s="162">
        <v>0.309</v>
      </c>
      <c r="D22" s="162">
        <v>0</v>
      </c>
      <c r="E22" s="162">
        <f t="shared" si="2"/>
        <v>0.309</v>
      </c>
      <c r="F22" s="162">
        <v>29.74</v>
      </c>
      <c r="G22" s="71">
        <f t="shared" si="5"/>
        <v>1.039004707464694</v>
      </c>
      <c r="H22" s="179">
        <v>1</v>
      </c>
      <c r="I22" s="115">
        <f t="shared" si="0"/>
        <v>8.7349823321554779E-4</v>
      </c>
      <c r="J22" s="115">
        <f t="shared" si="1"/>
        <v>0</v>
      </c>
      <c r="K22" s="162">
        <f t="shared" si="6"/>
        <v>8.7349823321554779E-4</v>
      </c>
      <c r="L22" s="162">
        <v>0.1076</v>
      </c>
      <c r="M22" s="163">
        <f t="shared" si="3"/>
        <v>0.10847349823321555</v>
      </c>
      <c r="N22" s="163">
        <f t="shared" si="4"/>
        <v>0.80526418659196042</v>
      </c>
    </row>
    <row r="23" spans="1:14" ht="15.75" x14ac:dyDescent="0.25">
      <c r="A23" s="162" t="s">
        <v>32</v>
      </c>
      <c r="B23" s="162">
        <v>0</v>
      </c>
      <c r="C23" s="162">
        <v>0</v>
      </c>
      <c r="D23" s="162">
        <v>23.57</v>
      </c>
      <c r="E23" s="162">
        <f t="shared" si="2"/>
        <v>23.57</v>
      </c>
      <c r="F23" s="162">
        <v>37.04</v>
      </c>
      <c r="G23" s="71">
        <f t="shared" si="5"/>
        <v>63.633909287257019</v>
      </c>
      <c r="H23" s="179">
        <v>1</v>
      </c>
      <c r="I23" s="115">
        <f t="shared" si="0"/>
        <v>0</v>
      </c>
      <c r="J23" s="115">
        <f t="shared" si="1"/>
        <v>0.10827208480565371</v>
      </c>
      <c r="K23" s="162">
        <f t="shared" si="6"/>
        <v>0.10827208480565371</v>
      </c>
      <c r="L23" s="162">
        <v>6.5799999999999997E-2</v>
      </c>
      <c r="M23" s="163">
        <f t="shared" si="3"/>
        <v>0.17407208480565373</v>
      </c>
      <c r="N23" s="163">
        <f t="shared" si="4"/>
        <v>62.199568027542298</v>
      </c>
    </row>
    <row r="24" spans="1:14" ht="15.75" x14ac:dyDescent="0.25">
      <c r="A24" s="162" t="s">
        <v>33</v>
      </c>
      <c r="B24" s="162">
        <v>0</v>
      </c>
      <c r="C24" s="162">
        <v>0.19900000000000001</v>
      </c>
      <c r="D24" s="162">
        <v>1.2549999999999999</v>
      </c>
      <c r="E24" s="162">
        <f t="shared" si="2"/>
        <v>1.454</v>
      </c>
      <c r="F24" s="162">
        <v>44.57</v>
      </c>
      <c r="G24" s="71">
        <f t="shared" si="5"/>
        <v>3.2622840475656272</v>
      </c>
      <c r="H24" s="179">
        <v>1</v>
      </c>
      <c r="I24" s="115">
        <f t="shared" si="0"/>
        <v>5.6254416961130753E-4</v>
      </c>
      <c r="J24" s="115">
        <f t="shared" si="1"/>
        <v>5.7650176678445226E-3</v>
      </c>
      <c r="K24" s="162">
        <f t="shared" si="6"/>
        <v>6.3275618374558302E-3</v>
      </c>
      <c r="L24" s="162">
        <v>0.24329999999999999</v>
      </c>
      <c r="M24" s="163">
        <f t="shared" si="3"/>
        <v>0.24962756183745582</v>
      </c>
      <c r="N24" s="163">
        <f t="shared" si="4"/>
        <v>2.5348009614322966</v>
      </c>
    </row>
    <row r="25" spans="1:14" ht="15.75" x14ac:dyDescent="0.25">
      <c r="A25" s="162" t="s">
        <v>34</v>
      </c>
      <c r="B25" s="162">
        <v>0</v>
      </c>
      <c r="C25" s="162">
        <v>4.0190000000000001</v>
      </c>
      <c r="D25" s="162">
        <v>8.5960000000000001</v>
      </c>
      <c r="E25" s="162">
        <f t="shared" si="2"/>
        <v>12.615</v>
      </c>
      <c r="F25" s="162">
        <v>81.02</v>
      </c>
      <c r="G25" s="71">
        <f t="shared" si="5"/>
        <v>15.570229572944953</v>
      </c>
      <c r="H25" s="179">
        <v>1</v>
      </c>
      <c r="I25" s="115">
        <f t="shared" si="0"/>
        <v>1.1361130742049471E-2</v>
      </c>
      <c r="J25" s="115">
        <f t="shared" si="1"/>
        <v>3.9486925795053009E-2</v>
      </c>
      <c r="K25" s="162">
        <f t="shared" si="6"/>
        <v>5.0848056537102476E-2</v>
      </c>
      <c r="L25" s="162">
        <v>0.49809999999999999</v>
      </c>
      <c r="M25" s="163">
        <f t="shared" si="3"/>
        <v>0.54894805653710244</v>
      </c>
      <c r="N25" s="163">
        <f>+(K25*100)/M25</f>
        <v>9.262817480011563</v>
      </c>
    </row>
    <row r="26" spans="1:14" ht="15.75" x14ac:dyDescent="0.25">
      <c r="A26" s="162" t="s">
        <v>35</v>
      </c>
      <c r="B26" s="162">
        <v>0</v>
      </c>
      <c r="C26" s="162">
        <v>0.22700000000000001</v>
      </c>
      <c r="D26" s="162">
        <v>9.6000000000000002E-2</v>
      </c>
      <c r="E26" s="162">
        <f t="shared" si="2"/>
        <v>0.32300000000000001</v>
      </c>
      <c r="F26" s="162">
        <v>14.91</v>
      </c>
      <c r="G26" s="71">
        <f t="shared" si="5"/>
        <v>2.1663313212608988</v>
      </c>
      <c r="H26" s="179">
        <v>1</v>
      </c>
      <c r="I26" s="115">
        <f t="shared" si="0"/>
        <v>6.4169611307420514E-4</v>
      </c>
      <c r="J26" s="115">
        <f t="shared" si="1"/>
        <v>4.4098939929328624E-4</v>
      </c>
      <c r="K26" s="162">
        <f t="shared" si="6"/>
        <v>1.0826855123674914E-3</v>
      </c>
      <c r="L26" s="162">
        <v>7.6100000000000001E-2</v>
      </c>
      <c r="M26" s="163">
        <f t="shared" si="3"/>
        <v>7.7182685512367497E-2</v>
      </c>
      <c r="N26" s="163">
        <f t="shared" si="4"/>
        <v>1.4027569851712474</v>
      </c>
    </row>
    <row r="27" spans="1:14" ht="15.75" x14ac:dyDescent="0.25">
      <c r="A27" s="162" t="s">
        <v>36</v>
      </c>
      <c r="B27" s="162">
        <v>0</v>
      </c>
      <c r="C27" s="162">
        <v>1.4570000000000001</v>
      </c>
      <c r="D27" s="162">
        <v>0</v>
      </c>
      <c r="E27" s="162">
        <f t="shared" si="2"/>
        <v>1.4570000000000001</v>
      </c>
      <c r="F27" s="162">
        <v>39.590000000000003</v>
      </c>
      <c r="G27" s="71">
        <f t="shared" si="5"/>
        <v>3.6802222783531198</v>
      </c>
      <c r="H27" s="179">
        <v>1</v>
      </c>
      <c r="I27" s="115">
        <f t="shared" si="0"/>
        <v>4.1187279151943474E-3</v>
      </c>
      <c r="J27" s="115">
        <f t="shared" si="1"/>
        <v>0</v>
      </c>
      <c r="K27" s="162">
        <f t="shared" si="6"/>
        <v>4.1187279151943474E-3</v>
      </c>
      <c r="L27" s="162">
        <v>0.14779999999999999</v>
      </c>
      <c r="M27" s="163">
        <f t="shared" si="3"/>
        <v>0.15191872791519434</v>
      </c>
      <c r="N27" s="163">
        <f t="shared" si="4"/>
        <v>2.7111390226315919</v>
      </c>
    </row>
    <row r="28" spans="1:14" ht="15.75" x14ac:dyDescent="0.25">
      <c r="A28" s="162" t="s">
        <v>37</v>
      </c>
      <c r="B28" s="162">
        <v>0</v>
      </c>
      <c r="C28" s="162">
        <v>0.17299999999999999</v>
      </c>
      <c r="D28" s="162">
        <v>0</v>
      </c>
      <c r="E28" s="162">
        <f t="shared" si="2"/>
        <v>0.17299999999999999</v>
      </c>
      <c r="F28" s="162">
        <v>44.66</v>
      </c>
      <c r="G28" s="71">
        <f t="shared" si="5"/>
        <v>0.38737124944021495</v>
      </c>
      <c r="H28" s="179">
        <v>1</v>
      </c>
      <c r="I28" s="115">
        <f t="shared" si="0"/>
        <v>4.8904593639575978E-4</v>
      </c>
      <c r="J28" s="115">
        <f t="shared" si="1"/>
        <v>0</v>
      </c>
      <c r="K28" s="162">
        <f t="shared" si="6"/>
        <v>4.8904593639575978E-4</v>
      </c>
      <c r="L28" s="162">
        <v>0.22170000000000001</v>
      </c>
      <c r="M28" s="163">
        <f t="shared" si="3"/>
        <v>0.22218904593639577</v>
      </c>
      <c r="N28" s="163">
        <f t="shared" si="4"/>
        <v>0.22010353135759669</v>
      </c>
    </row>
    <row r="29" spans="1:14" ht="15.75" x14ac:dyDescent="0.25">
      <c r="A29" s="162" t="s">
        <v>38</v>
      </c>
      <c r="B29" s="162">
        <v>0</v>
      </c>
      <c r="C29" s="162">
        <v>2.4689999999999999</v>
      </c>
      <c r="D29" s="162">
        <v>3.2559999999999998</v>
      </c>
      <c r="E29" s="162">
        <f t="shared" si="2"/>
        <v>5.7249999999999996</v>
      </c>
      <c r="F29" s="162">
        <v>61.89</v>
      </c>
      <c r="G29" s="71">
        <f t="shared" si="5"/>
        <v>9.250282759735013</v>
      </c>
      <c r="H29" s="179">
        <v>1</v>
      </c>
      <c r="I29" s="115">
        <f t="shared" si="0"/>
        <v>6.9795053003533572E-3</v>
      </c>
      <c r="J29" s="115">
        <f t="shared" si="1"/>
        <v>1.4956890459363957E-2</v>
      </c>
      <c r="K29" s="162">
        <f t="shared" si="6"/>
        <v>2.1936395759717314E-2</v>
      </c>
      <c r="L29" s="162">
        <v>0.437</v>
      </c>
      <c r="M29" s="163">
        <f t="shared" si="3"/>
        <v>0.45893639575971734</v>
      </c>
      <c r="N29" s="163">
        <f t="shared" si="4"/>
        <v>4.779833537369397</v>
      </c>
    </row>
    <row r="30" spans="1:14" ht="15.75" x14ac:dyDescent="0.25">
      <c r="A30" s="162" t="s">
        <v>39</v>
      </c>
      <c r="B30" s="162">
        <v>0</v>
      </c>
      <c r="C30" s="162">
        <v>0</v>
      </c>
      <c r="D30" s="162">
        <v>0.25900000000000001</v>
      </c>
      <c r="E30" s="162">
        <f t="shared" si="2"/>
        <v>0.25900000000000001</v>
      </c>
      <c r="F30" s="162">
        <v>71.55</v>
      </c>
      <c r="G30" s="71">
        <f t="shared" si="5"/>
        <v>0.36198462613556959</v>
      </c>
      <c r="H30" s="179">
        <v>1</v>
      </c>
      <c r="I30" s="115">
        <f t="shared" si="0"/>
        <v>0</v>
      </c>
      <c r="J30" s="115">
        <f t="shared" si="1"/>
        <v>1.1897526501766786E-3</v>
      </c>
      <c r="K30" s="162">
        <f t="shared" si="6"/>
        <v>1.1897526501766786E-3</v>
      </c>
      <c r="L30" s="162">
        <v>0.38150000000000001</v>
      </c>
      <c r="M30" s="163">
        <f t="shared" si="3"/>
        <v>0.38268975265017668</v>
      </c>
      <c r="N30" s="163">
        <f t="shared" si="4"/>
        <v>0.31089221541404899</v>
      </c>
    </row>
    <row r="31" spans="1:14" ht="15.75" x14ac:dyDescent="0.25">
      <c r="A31" s="162" t="s">
        <v>40</v>
      </c>
      <c r="B31" s="162">
        <v>0</v>
      </c>
      <c r="C31" s="162">
        <v>2.569</v>
      </c>
      <c r="D31" s="162">
        <v>0.36399999999999999</v>
      </c>
      <c r="E31" s="162">
        <f t="shared" si="2"/>
        <v>2.9329999999999998</v>
      </c>
      <c r="F31" s="162">
        <v>57.22</v>
      </c>
      <c r="G31" s="71">
        <f t="shared" si="5"/>
        <v>5.1258301293254096</v>
      </c>
      <c r="H31" s="179">
        <v>1</v>
      </c>
      <c r="I31" s="115">
        <f t="shared" si="0"/>
        <v>7.2621908127208489E-3</v>
      </c>
      <c r="J31" s="115">
        <f t="shared" si="1"/>
        <v>1.6720848056537103E-3</v>
      </c>
      <c r="K31" s="162">
        <f t="shared" si="6"/>
        <v>8.9342756183745584E-3</v>
      </c>
      <c r="L31" s="162">
        <v>0.40679999999999999</v>
      </c>
      <c r="M31" s="163">
        <f t="shared" si="3"/>
        <v>0.41573427561837456</v>
      </c>
      <c r="N31" s="163">
        <f t="shared" si="4"/>
        <v>2.1490351270857984</v>
      </c>
    </row>
    <row r="32" spans="1:14" ht="15.75" x14ac:dyDescent="0.25">
      <c r="A32" s="162" t="s">
        <v>41</v>
      </c>
      <c r="B32" s="162">
        <v>0</v>
      </c>
      <c r="C32" s="162">
        <v>0.49399999999999999</v>
      </c>
      <c r="D32" s="162">
        <v>0</v>
      </c>
      <c r="E32" s="162">
        <f t="shared" si="2"/>
        <v>0.49399999999999999</v>
      </c>
      <c r="F32" s="162">
        <v>48.01</v>
      </c>
      <c r="G32" s="71">
        <f t="shared" si="5"/>
        <v>1.0289523016038324</v>
      </c>
      <c r="H32" s="179">
        <v>1</v>
      </c>
      <c r="I32" s="115">
        <f t="shared" si="0"/>
        <v>1.3964664310954066E-3</v>
      </c>
      <c r="J32" s="115">
        <f t="shared" si="1"/>
        <v>0</v>
      </c>
      <c r="K32" s="162">
        <f t="shared" si="6"/>
        <v>1.3964664310954066E-3</v>
      </c>
      <c r="L32" s="162">
        <v>0.1958</v>
      </c>
      <c r="M32" s="163">
        <f t="shared" si="3"/>
        <v>0.1971964664310954</v>
      </c>
      <c r="N32" s="163">
        <f t="shared" si="4"/>
        <v>0.70815996674228521</v>
      </c>
    </row>
    <row r="33" spans="1:14" ht="15.75" x14ac:dyDescent="0.25">
      <c r="A33" s="162" t="s">
        <v>42</v>
      </c>
      <c r="B33" s="162">
        <v>0</v>
      </c>
      <c r="C33" s="162">
        <v>0.71199999999999997</v>
      </c>
      <c r="D33" s="162">
        <v>5.9989999999999997</v>
      </c>
      <c r="E33" s="162">
        <f t="shared" si="2"/>
        <v>6.7109999999999994</v>
      </c>
      <c r="F33" s="162">
        <v>32.74</v>
      </c>
      <c r="G33" s="71">
        <f t="shared" si="5"/>
        <v>20.497861942577881</v>
      </c>
      <c r="H33" s="179">
        <v>1</v>
      </c>
      <c r="I33" s="115">
        <f t="shared" si="0"/>
        <v>2.0127208480565373E-3</v>
      </c>
      <c r="J33" s="115">
        <f t="shared" si="1"/>
        <v>2.7557243816254417E-2</v>
      </c>
      <c r="K33" s="162">
        <f t="shared" si="6"/>
        <v>2.9569964664310954E-2</v>
      </c>
      <c r="L33" s="162">
        <v>0.1119</v>
      </c>
      <c r="M33" s="163">
        <f t="shared" si="3"/>
        <v>0.14146996466431094</v>
      </c>
      <c r="N33" s="163">
        <f t="shared" si="4"/>
        <v>20.901938255569988</v>
      </c>
    </row>
    <row r="34" spans="1:14" ht="15.75" x14ac:dyDescent="0.25">
      <c r="A34" s="162" t="s">
        <v>43</v>
      </c>
      <c r="B34" s="162">
        <v>0</v>
      </c>
      <c r="C34" s="162">
        <v>7.8810000000000002</v>
      </c>
      <c r="D34" s="162">
        <v>2.1869999999999998</v>
      </c>
      <c r="E34" s="162">
        <f t="shared" si="2"/>
        <v>10.068</v>
      </c>
      <c r="F34" s="162">
        <v>73.510000000000005</v>
      </c>
      <c r="G34" s="71">
        <f t="shared" si="5"/>
        <v>13.696095769283088</v>
      </c>
      <c r="H34" s="179">
        <v>1</v>
      </c>
      <c r="I34" s="115">
        <f t="shared" si="0"/>
        <v>2.2278445229681983E-2</v>
      </c>
      <c r="J34" s="115">
        <f t="shared" si="1"/>
        <v>1.0046289752650176E-2</v>
      </c>
      <c r="K34" s="162">
        <f t="shared" si="6"/>
        <v>3.2324734982332161E-2</v>
      </c>
      <c r="L34" s="162">
        <v>0.5837</v>
      </c>
      <c r="M34" s="163">
        <f t="shared" si="3"/>
        <v>0.61602473498233212</v>
      </c>
      <c r="N34" s="163">
        <f t="shared" si="4"/>
        <v>5.2473112111738907</v>
      </c>
    </row>
    <row r="35" spans="1:14" ht="15.75" x14ac:dyDescent="0.25">
      <c r="A35" s="162" t="s">
        <v>44</v>
      </c>
      <c r="B35" s="162">
        <v>0</v>
      </c>
      <c r="C35" s="162">
        <v>0.55500000000000005</v>
      </c>
      <c r="D35" s="162">
        <v>0.61099999999999999</v>
      </c>
      <c r="E35" s="162">
        <f t="shared" si="2"/>
        <v>1.1659999999999999</v>
      </c>
      <c r="F35" s="162">
        <v>30.8</v>
      </c>
      <c r="G35" s="71">
        <f t="shared" si="5"/>
        <v>3.7857142857142856</v>
      </c>
      <c r="H35" s="179">
        <v>1</v>
      </c>
      <c r="I35" s="115">
        <f t="shared" si="0"/>
        <v>1.5689045936395764E-3</v>
      </c>
      <c r="J35" s="115">
        <f t="shared" si="1"/>
        <v>2.8067137809187279E-3</v>
      </c>
      <c r="K35" s="162">
        <f t="shared" si="6"/>
        <v>4.375618374558304E-3</v>
      </c>
      <c r="L35" s="162">
        <v>0.1133</v>
      </c>
      <c r="M35" s="163">
        <f t="shared" si="3"/>
        <v>0.1176756183745583</v>
      </c>
      <c r="N35" s="163">
        <f t="shared" si="4"/>
        <v>3.7183729603449622</v>
      </c>
    </row>
    <row r="36" spans="1:14" ht="15.75" x14ac:dyDescent="0.25">
      <c r="A36" s="162" t="s">
        <v>45</v>
      </c>
      <c r="B36" s="162">
        <v>0</v>
      </c>
      <c r="C36" s="162">
        <v>0.83099999999999996</v>
      </c>
      <c r="D36" s="162">
        <v>0.97</v>
      </c>
      <c r="E36" s="162">
        <f t="shared" si="2"/>
        <v>1.8009999999999999</v>
      </c>
      <c r="F36" s="162">
        <v>7.53</v>
      </c>
      <c r="G36" s="71">
        <f t="shared" si="5"/>
        <v>23.91766268260292</v>
      </c>
      <c r="H36" s="179">
        <v>1</v>
      </c>
      <c r="I36" s="115">
        <f t="shared" si="0"/>
        <v>2.3491166077738517E-3</v>
      </c>
      <c r="J36" s="115">
        <f t="shared" si="1"/>
        <v>4.4558303886925799E-3</v>
      </c>
      <c r="K36" s="162">
        <f t="shared" si="6"/>
        <v>6.8049469964664312E-3</v>
      </c>
      <c r="L36" s="162">
        <v>2.9000000000000001E-2</v>
      </c>
      <c r="M36" s="163">
        <f t="shared" si="3"/>
        <v>3.5804946996466434E-2</v>
      </c>
      <c r="N36" s="163">
        <f t="shared" si="4"/>
        <v>19.00560555818727</v>
      </c>
    </row>
    <row r="37" spans="1:14" ht="15.75" x14ac:dyDescent="0.25">
      <c r="A37" s="162" t="s">
        <v>46</v>
      </c>
      <c r="B37" s="162">
        <v>0</v>
      </c>
      <c r="C37" s="162">
        <v>1.1459999999999999</v>
      </c>
      <c r="D37" s="162">
        <v>49.66</v>
      </c>
      <c r="E37" s="162">
        <f t="shared" si="2"/>
        <v>50.805999999999997</v>
      </c>
      <c r="F37" s="162">
        <v>93.27</v>
      </c>
      <c r="G37" s="71">
        <f t="shared" si="5"/>
        <v>54.471963117829951</v>
      </c>
      <c r="H37" s="179">
        <v>1</v>
      </c>
      <c r="I37" s="115">
        <f t="shared" si="0"/>
        <v>3.239575971731449E-3</v>
      </c>
      <c r="J37" s="115">
        <f t="shared" si="1"/>
        <v>0.22812014134275618</v>
      </c>
      <c r="K37" s="162">
        <f t="shared" si="6"/>
        <v>0.23135971731448762</v>
      </c>
      <c r="L37" s="162">
        <v>0.21970000000000001</v>
      </c>
      <c r="M37" s="163">
        <f t="shared" si="3"/>
        <v>0.45105971731448763</v>
      </c>
      <c r="N37" s="163">
        <f t="shared" si="4"/>
        <v>51.292480448476653</v>
      </c>
    </row>
    <row r="38" spans="1:14" ht="15.75" x14ac:dyDescent="0.25">
      <c r="A38" s="162" t="s">
        <v>47</v>
      </c>
      <c r="B38" s="162">
        <v>0</v>
      </c>
      <c r="C38" s="162">
        <v>1.194</v>
      </c>
      <c r="D38" s="162">
        <v>2.931</v>
      </c>
      <c r="E38" s="162">
        <f>+C38+D38</f>
        <v>4.125</v>
      </c>
      <c r="F38" s="162">
        <v>23.56</v>
      </c>
      <c r="G38" s="71">
        <f t="shared" si="5"/>
        <v>17.508488964346352</v>
      </c>
      <c r="H38" s="179">
        <v>1</v>
      </c>
      <c r="I38" s="115">
        <f t="shared" si="0"/>
        <v>3.3752650176678447E-3</v>
      </c>
      <c r="J38" s="115">
        <f t="shared" si="1"/>
        <v>1.3463957597173146E-2</v>
      </c>
      <c r="K38" s="162">
        <f t="shared" si="6"/>
        <v>1.6839222614840992E-2</v>
      </c>
      <c r="L38" s="162">
        <v>8.8099999999999998E-2</v>
      </c>
      <c r="M38" s="163">
        <f t="shared" si="3"/>
        <v>0.10493922261484098</v>
      </c>
      <c r="N38" s="163">
        <f t="shared" si="4"/>
        <v>16.046643185690527</v>
      </c>
    </row>
    <row r="39" spans="1:14" ht="15.75" x14ac:dyDescent="0.25">
      <c r="A39" s="54"/>
      <c r="B39" s="54"/>
      <c r="C39" s="54"/>
      <c r="D39" s="54"/>
      <c r="E39" s="54"/>
      <c r="F39" s="54"/>
      <c r="G39" s="54"/>
      <c r="H39" s="107"/>
      <c r="I39" s="107"/>
      <c r="J39" s="54"/>
      <c r="K39" s="54"/>
      <c r="L39" s="54"/>
      <c r="M39" s="54"/>
    </row>
    <row r="40" spans="1:14" ht="15.75" x14ac:dyDescent="0.25">
      <c r="A40" s="54"/>
      <c r="B40" s="54"/>
      <c r="C40" s="54"/>
      <c r="D40" s="54"/>
      <c r="E40" s="54"/>
      <c r="F40" s="54"/>
      <c r="G40" s="54"/>
    </row>
    <row r="43" spans="1:14" ht="15.75" x14ac:dyDescent="0.25">
      <c r="A43" s="60" t="s">
        <v>54</v>
      </c>
      <c r="B43" s="60"/>
      <c r="C43" s="60"/>
      <c r="D43" s="60"/>
      <c r="E43" s="60"/>
      <c r="F43" s="60"/>
      <c r="G43" s="60"/>
    </row>
    <row r="44" spans="1:14" ht="15.75" x14ac:dyDescent="0.25">
      <c r="A44" s="60"/>
      <c r="B44" s="60"/>
      <c r="C44" s="60"/>
      <c r="D44" s="60"/>
      <c r="E44" s="60"/>
      <c r="F44" s="60"/>
      <c r="G44" s="60"/>
    </row>
    <row r="45" spans="1:14" ht="15.75" x14ac:dyDescent="0.25">
      <c r="A45" s="60"/>
      <c r="B45" s="60"/>
      <c r="C45" s="60"/>
      <c r="D45" s="60"/>
      <c r="E45" s="60"/>
      <c r="F45" s="60"/>
      <c r="G45" s="60"/>
    </row>
    <row r="46" spans="1:14" ht="15.75" x14ac:dyDescent="0.25">
      <c r="A46" s="60" t="s">
        <v>131</v>
      </c>
      <c r="B46" s="60"/>
      <c r="C46" s="60"/>
      <c r="E46" s="60"/>
      <c r="F46" s="60"/>
      <c r="G46" s="60"/>
    </row>
    <row r="47" spans="1:14" ht="15.75" x14ac:dyDescent="0.25">
      <c r="A47" s="30" t="s">
        <v>202</v>
      </c>
      <c r="B47" s="113"/>
      <c r="C47" s="113"/>
      <c r="D47" s="60"/>
      <c r="E47" s="60"/>
      <c r="F47" s="60"/>
      <c r="G47" s="60"/>
    </row>
    <row r="48" spans="1:14" ht="15.75" x14ac:dyDescent="0.25">
      <c r="A48" s="30" t="s">
        <v>308</v>
      </c>
      <c r="B48" s="106"/>
      <c r="C48" s="60"/>
      <c r="D48" s="60"/>
      <c r="E48" s="60"/>
      <c r="F48" s="60"/>
      <c r="G48" s="60"/>
    </row>
    <row r="49" spans="1:7" ht="15.75" x14ac:dyDescent="0.25">
      <c r="A49" s="60"/>
      <c r="B49" s="60"/>
      <c r="C49" s="60"/>
      <c r="D49" s="60"/>
      <c r="E49" s="60"/>
      <c r="F49" s="60"/>
      <c r="G49" s="60"/>
    </row>
    <row r="50" spans="1:7" ht="15.75" x14ac:dyDescent="0.25">
      <c r="A50" s="72"/>
      <c r="B50" s="72"/>
      <c r="C50" s="72"/>
      <c r="D50" s="72"/>
      <c r="E50" s="72"/>
      <c r="F50" s="72"/>
    </row>
    <row r="51" spans="1:7" ht="15.75" x14ac:dyDescent="0.25">
      <c r="A51" s="72" t="s">
        <v>180</v>
      </c>
      <c r="B51" s="72" t="s">
        <v>63</v>
      </c>
      <c r="C51" s="72"/>
      <c r="D51" s="72" t="s">
        <v>179</v>
      </c>
      <c r="E51" s="72" t="s">
        <v>140</v>
      </c>
    </row>
    <row r="52" spans="1:7" ht="15.75" x14ac:dyDescent="0.25">
      <c r="A52" s="60">
        <v>1</v>
      </c>
      <c r="B52" s="59">
        <v>4.3750000000000001E-4</v>
      </c>
      <c r="C52" s="60"/>
      <c r="D52" s="60">
        <v>1</v>
      </c>
      <c r="E52" s="59">
        <v>6.9999999999999999E-4</v>
      </c>
    </row>
    <row r="53" spans="1:7" ht="15.75" x14ac:dyDescent="0.25">
      <c r="A53" s="60">
        <v>2</v>
      </c>
      <c r="B53" s="59">
        <v>1.0624999999999999E-3</v>
      </c>
      <c r="C53" s="60"/>
      <c r="D53" s="60">
        <v>2</v>
      </c>
      <c r="E53" s="59">
        <v>1.6999999999999999E-3</v>
      </c>
    </row>
    <row r="54" spans="1:7" ht="15.75" x14ac:dyDescent="0.25">
      <c r="A54" s="60">
        <v>3</v>
      </c>
      <c r="B54" s="59">
        <v>9.3749999999999997E-4</v>
      </c>
      <c r="C54" s="60"/>
      <c r="D54" s="60">
        <v>3</v>
      </c>
      <c r="E54" s="59">
        <v>1.5E-3</v>
      </c>
    </row>
    <row r="55" spans="1:7" ht="15.75" x14ac:dyDescent="0.25">
      <c r="A55" s="60">
        <v>4</v>
      </c>
      <c r="B55" s="59">
        <v>5.6249999999999996E-4</v>
      </c>
      <c r="C55" s="60"/>
      <c r="D55" s="60">
        <v>4</v>
      </c>
      <c r="E55" s="59">
        <v>8.9999999999999998E-4</v>
      </c>
    </row>
    <row r="56" spans="1:7" ht="15.75" x14ac:dyDescent="0.25">
      <c r="A56" s="60">
        <v>5</v>
      </c>
      <c r="B56" s="59">
        <v>5.6249999999999996E-4</v>
      </c>
      <c r="C56" s="60"/>
      <c r="D56" s="60">
        <v>5</v>
      </c>
      <c r="E56" s="59">
        <v>8.9999999999999998E-4</v>
      </c>
    </row>
    <row r="57" spans="1:7" ht="15.75" x14ac:dyDescent="0.25">
      <c r="A57" s="60">
        <v>6</v>
      </c>
      <c r="B57" s="59">
        <v>7.4999999999999991E-4</v>
      </c>
      <c r="C57" s="60"/>
      <c r="D57" s="60">
        <v>6</v>
      </c>
      <c r="E57" s="59">
        <v>1.1999999999999999E-3</v>
      </c>
    </row>
    <row r="58" spans="1:7" ht="15.75" x14ac:dyDescent="0.25">
      <c r="A58" s="60">
        <v>7</v>
      </c>
      <c r="B58" s="59">
        <v>8.7500000000000002E-4</v>
      </c>
      <c r="C58" s="60"/>
      <c r="D58" s="60">
        <v>7</v>
      </c>
      <c r="E58" s="59">
        <v>1.4E-3</v>
      </c>
    </row>
    <row r="59" spans="1:7" ht="15.75" x14ac:dyDescent="0.25">
      <c r="A59" s="60">
        <v>8</v>
      </c>
      <c r="B59" s="60">
        <v>6.8750000000000007E-4</v>
      </c>
      <c r="C59" s="60"/>
      <c r="D59" s="60">
        <v>8</v>
      </c>
      <c r="E59" s="59">
        <v>1.1000000000000001E-3</v>
      </c>
    </row>
    <row r="60" spans="1:7" ht="15.75" x14ac:dyDescent="0.25">
      <c r="A60" s="60">
        <v>9</v>
      </c>
      <c r="B60" s="60">
        <v>8.1250000000000007E-4</v>
      </c>
      <c r="C60" s="60"/>
      <c r="D60" s="60">
        <v>9</v>
      </c>
      <c r="E60" s="59">
        <v>1.2999999999999999E-3</v>
      </c>
    </row>
    <row r="61" spans="1:7" ht="15.75" x14ac:dyDescent="0.25">
      <c r="A61" s="60">
        <v>10</v>
      </c>
      <c r="B61" s="60">
        <v>8.1250000000000007E-4</v>
      </c>
      <c r="C61" s="60"/>
      <c r="D61" s="60">
        <v>10</v>
      </c>
      <c r="E61" s="59">
        <v>1.2999999999999999E-3</v>
      </c>
    </row>
    <row r="62" spans="1:7" ht="15.75" x14ac:dyDescent="0.25">
      <c r="A62" s="60">
        <v>11</v>
      </c>
      <c r="B62" s="60">
        <v>7.4999999999999991E-4</v>
      </c>
      <c r="C62" s="60"/>
      <c r="D62" s="60">
        <v>11</v>
      </c>
      <c r="E62" s="59">
        <v>1.1999999999999999E-3</v>
      </c>
    </row>
    <row r="63" spans="1:7" ht="15.75" x14ac:dyDescent="0.25">
      <c r="A63" s="60">
        <v>12</v>
      </c>
      <c r="B63" s="60">
        <v>6.8750000000000007E-4</v>
      </c>
      <c r="C63" s="60"/>
      <c r="D63" s="60">
        <v>12</v>
      </c>
      <c r="E63" s="59">
        <v>1.1000000000000001E-3</v>
      </c>
    </row>
    <row r="64" spans="1:7" ht="15.75" x14ac:dyDescent="0.25">
      <c r="A64" s="60">
        <v>13</v>
      </c>
      <c r="B64" s="60">
        <v>9.3749999999999997E-4</v>
      </c>
      <c r="C64" s="60"/>
      <c r="D64" s="60">
        <v>13</v>
      </c>
      <c r="E64" s="59">
        <v>1.5E-3</v>
      </c>
    </row>
    <row r="65" spans="1:5" ht="15.75" x14ac:dyDescent="0.25">
      <c r="A65" s="60">
        <v>14</v>
      </c>
      <c r="B65" s="60">
        <v>5.6249999999999996E-4</v>
      </c>
      <c r="C65" s="60"/>
      <c r="D65" s="60">
        <v>14</v>
      </c>
      <c r="E65" s="59">
        <v>8.9999999999999998E-4</v>
      </c>
    </row>
    <row r="66" spans="1:5" ht="15.75" x14ac:dyDescent="0.25">
      <c r="A66" s="60">
        <v>15</v>
      </c>
      <c r="B66" s="60">
        <v>5.6249999999999996E-4</v>
      </c>
      <c r="C66" s="60"/>
      <c r="D66" s="60">
        <v>15</v>
      </c>
      <c r="E66" s="59">
        <v>8.9999999999999998E-4</v>
      </c>
    </row>
    <row r="67" spans="1:5" ht="15.75" x14ac:dyDescent="0.25">
      <c r="A67" s="60">
        <v>16</v>
      </c>
      <c r="B67" s="60">
        <v>6.2500000000000001E-4</v>
      </c>
      <c r="C67" s="60"/>
      <c r="D67" s="60">
        <v>16</v>
      </c>
      <c r="E67" s="59">
        <v>1E-3</v>
      </c>
    </row>
    <row r="68" spans="1:5" ht="15.75" x14ac:dyDescent="0.25">
      <c r="A68" s="60">
        <v>17</v>
      </c>
      <c r="B68" s="60">
        <v>9.3749999999999997E-4</v>
      </c>
      <c r="C68" s="60"/>
      <c r="D68" s="60">
        <v>17</v>
      </c>
      <c r="E68" s="59">
        <v>1.5E-3</v>
      </c>
    </row>
    <row r="69" spans="1:5" ht="15.75" x14ac:dyDescent="0.25">
      <c r="A69" s="60">
        <v>18</v>
      </c>
      <c r="B69" s="60">
        <v>1.1249999999999999E-3</v>
      </c>
      <c r="C69" s="60"/>
      <c r="D69" s="60">
        <v>18</v>
      </c>
      <c r="E69" s="59">
        <v>1.8E-3</v>
      </c>
    </row>
    <row r="70" spans="1:5" ht="15.75" x14ac:dyDescent="0.25">
      <c r="A70" s="60">
        <v>19</v>
      </c>
      <c r="B70" s="60">
        <v>5.6249999999999996E-4</v>
      </c>
      <c r="C70" s="60"/>
      <c r="D70" s="60">
        <v>19</v>
      </c>
      <c r="E70" s="59">
        <v>8.9999999999999998E-4</v>
      </c>
    </row>
    <row r="71" spans="1:5" ht="15.75" x14ac:dyDescent="0.25">
      <c r="A71" s="60">
        <v>20</v>
      </c>
      <c r="B71" s="60">
        <v>6.2500000000000001E-4</v>
      </c>
      <c r="C71" s="60"/>
      <c r="D71" s="60">
        <v>20</v>
      </c>
      <c r="E71" s="59">
        <v>1E-3</v>
      </c>
    </row>
    <row r="72" spans="1:5" ht="15.75" x14ac:dyDescent="0.25">
      <c r="A72" s="60">
        <v>21</v>
      </c>
      <c r="B72" s="60">
        <v>8.7500000000000002E-4</v>
      </c>
      <c r="C72" s="60"/>
      <c r="D72" s="60">
        <v>21</v>
      </c>
      <c r="E72" s="59">
        <v>1.4E-3</v>
      </c>
    </row>
    <row r="73" spans="1:5" ht="15.75" x14ac:dyDescent="0.25">
      <c r="A73" s="60">
        <v>22</v>
      </c>
      <c r="B73" s="60">
        <v>1.1875000000000002E-3</v>
      </c>
      <c r="C73" s="60"/>
      <c r="D73" s="60">
        <v>22</v>
      </c>
      <c r="E73" s="59">
        <v>1.9E-3</v>
      </c>
    </row>
    <row r="74" spans="1:5" ht="15.75" x14ac:dyDescent="0.25">
      <c r="A74" s="60">
        <v>23</v>
      </c>
      <c r="B74" s="60">
        <v>8.7500000000000002E-4</v>
      </c>
      <c r="C74" s="60"/>
      <c r="D74" s="60">
        <v>23</v>
      </c>
      <c r="E74" s="59">
        <v>1.4E-3</v>
      </c>
    </row>
    <row r="75" spans="1:5" ht="15.75" x14ac:dyDescent="0.25">
      <c r="A75" s="60">
        <v>24</v>
      </c>
      <c r="B75" s="60">
        <v>9.3749999999999997E-4</v>
      </c>
      <c r="C75" s="60"/>
      <c r="D75" s="60">
        <v>24</v>
      </c>
      <c r="E75" s="59">
        <v>1.5E-3</v>
      </c>
    </row>
    <row r="76" spans="1:5" ht="15.75" x14ac:dyDescent="0.25">
      <c r="A76" s="60">
        <v>25</v>
      </c>
      <c r="B76" s="60">
        <v>6.2500000000000001E-4</v>
      </c>
      <c r="C76" s="60"/>
      <c r="D76" s="60">
        <v>25</v>
      </c>
      <c r="E76" s="59">
        <v>1E-3</v>
      </c>
    </row>
    <row r="77" spans="1:5" ht="15.75" x14ac:dyDescent="0.25">
      <c r="A77" s="60">
        <v>26</v>
      </c>
      <c r="B77" s="61">
        <v>9.3749999999999997E-4</v>
      </c>
      <c r="C77" s="60"/>
      <c r="D77" s="60">
        <v>26</v>
      </c>
      <c r="E77" s="61">
        <v>1.5E-3</v>
      </c>
    </row>
    <row r="78" spans="1:5" ht="15.75" x14ac:dyDescent="0.25">
      <c r="A78" s="60">
        <v>27</v>
      </c>
      <c r="B78" s="61">
        <v>1.1249999999999999E-3</v>
      </c>
      <c r="C78" s="60"/>
      <c r="D78" s="60">
        <v>27</v>
      </c>
      <c r="E78" s="61">
        <v>1.8E-3</v>
      </c>
    </row>
    <row r="79" spans="1:5" ht="15.75" x14ac:dyDescent="0.25">
      <c r="A79" s="60">
        <v>28</v>
      </c>
      <c r="B79" s="70">
        <v>8.1250000000000007E-4</v>
      </c>
      <c r="C79" s="60"/>
      <c r="D79" s="60">
        <v>28</v>
      </c>
      <c r="E79" s="61">
        <v>1.2999999999999999E-3</v>
      </c>
    </row>
    <row r="80" spans="1:5" ht="15.75" x14ac:dyDescent="0.25">
      <c r="A80" s="60">
        <v>29</v>
      </c>
      <c r="B80" s="60">
        <v>8.1250000000000007E-4</v>
      </c>
      <c r="C80" s="60"/>
      <c r="D80" s="60">
        <v>29</v>
      </c>
      <c r="E80" s="61">
        <v>1.2999999999999999E-3</v>
      </c>
    </row>
    <row r="81" spans="1:7" ht="15.75" x14ac:dyDescent="0.25">
      <c r="A81" s="60">
        <v>30</v>
      </c>
      <c r="B81" s="60">
        <v>5.6249999999999996E-4</v>
      </c>
      <c r="C81" s="60"/>
      <c r="D81" s="60">
        <v>30</v>
      </c>
      <c r="E81" s="61">
        <v>8.9999999999999998E-4</v>
      </c>
    </row>
    <row r="82" spans="1:7" ht="15.75" x14ac:dyDescent="0.25">
      <c r="A82" s="62" t="s">
        <v>57</v>
      </c>
      <c r="B82" s="63">
        <f>AVERAGE(B52:B81)</f>
        <v>7.8750000000000022E-4</v>
      </c>
      <c r="C82" s="60"/>
      <c r="D82" s="60" t="s">
        <v>57</v>
      </c>
      <c r="E82" s="64">
        <f>AVERAGE(E52:E81)</f>
        <v>1.2600000000000003E-3</v>
      </c>
    </row>
    <row r="83" spans="1:7" ht="15.75" x14ac:dyDescent="0.25">
      <c r="A83" s="62" t="s">
        <v>58</v>
      </c>
      <c r="B83" s="61">
        <f>STDEV(B52:B81)</f>
        <v>1.9736955535064251E-4</v>
      </c>
      <c r="C83" s="60"/>
      <c r="D83" s="60" t="s">
        <v>58</v>
      </c>
      <c r="E83" s="65">
        <f>STDEV(E52:E81)</f>
        <v>3.157912885610281E-4</v>
      </c>
    </row>
    <row r="84" spans="1:7" ht="15.75" x14ac:dyDescent="0.25">
      <c r="A84" s="62"/>
      <c r="B84" s="61"/>
      <c r="C84" s="61"/>
      <c r="E84" s="60"/>
      <c r="F84" s="60"/>
      <c r="G84" s="60"/>
    </row>
    <row r="85" spans="1:7" ht="15.75" x14ac:dyDescent="0.25">
      <c r="A85" s="60"/>
      <c r="B85" s="60"/>
      <c r="C85" s="60"/>
      <c r="D85" s="60"/>
      <c r="E85" s="60"/>
      <c r="F85" s="60"/>
      <c r="G85" s="60"/>
    </row>
    <row r="86" spans="1:7" ht="15.75" x14ac:dyDescent="0.25">
      <c r="A86" s="60"/>
      <c r="B86" s="60"/>
      <c r="C86" s="60"/>
      <c r="D86" s="60"/>
      <c r="E86" s="60"/>
      <c r="F86" s="70"/>
      <c r="G86" s="60"/>
    </row>
    <row r="87" spans="1:7" ht="15.75" x14ac:dyDescent="0.25">
      <c r="A87" s="60"/>
      <c r="B87" s="60"/>
      <c r="C87" s="60"/>
      <c r="D87" s="60"/>
      <c r="E87" s="69"/>
      <c r="F87" s="70"/>
      <c r="G87" s="60"/>
    </row>
    <row r="88" spans="1:7" ht="15.75" x14ac:dyDescent="0.25">
      <c r="A88" s="60"/>
      <c r="B88" s="60"/>
      <c r="C88" s="60"/>
      <c r="D88" s="60"/>
      <c r="E88" s="60"/>
      <c r="F88" s="70"/>
      <c r="G88" s="60"/>
    </row>
    <row r="89" spans="1:7" ht="15.75" x14ac:dyDescent="0.25">
      <c r="A89" s="60"/>
      <c r="B89" s="60"/>
      <c r="C89" s="60"/>
      <c r="D89" s="60"/>
      <c r="E89" s="60"/>
      <c r="F89" s="60"/>
      <c r="G89" s="60"/>
    </row>
    <row r="90" spans="1:7" ht="15.75" x14ac:dyDescent="0.25">
      <c r="A90" s="60"/>
      <c r="B90" s="60"/>
      <c r="C90" s="60"/>
      <c r="D90" s="60"/>
      <c r="E90" s="60"/>
      <c r="F90" s="60"/>
      <c r="G90" s="60"/>
    </row>
    <row r="91" spans="1:7" ht="15.75" x14ac:dyDescent="0.25">
      <c r="A91" s="60"/>
      <c r="B91" s="60"/>
      <c r="C91" s="60"/>
      <c r="D91" s="60"/>
      <c r="E91" s="60"/>
      <c r="F91" s="60"/>
      <c r="G91" s="60"/>
    </row>
    <row r="92" spans="1:7" ht="15.75" x14ac:dyDescent="0.25">
      <c r="A92" s="60"/>
      <c r="B92" s="60"/>
      <c r="C92" s="60"/>
      <c r="D92" s="60"/>
      <c r="E92" s="60"/>
      <c r="F92" s="60"/>
      <c r="G92" s="60"/>
    </row>
    <row r="93" spans="1:7" ht="15.75" x14ac:dyDescent="0.25">
      <c r="A93" s="60"/>
      <c r="B93" s="60"/>
      <c r="C93" s="60"/>
      <c r="D93" s="60"/>
      <c r="E93" s="60"/>
      <c r="F93" s="60"/>
      <c r="G93" s="60"/>
    </row>
    <row r="94" spans="1:7" ht="15.75" x14ac:dyDescent="0.25">
      <c r="A94" s="60"/>
      <c r="B94" s="60"/>
      <c r="C94" s="60"/>
      <c r="D94" s="60"/>
      <c r="E94" s="60"/>
      <c r="F94" s="60"/>
      <c r="G94" s="60"/>
    </row>
    <row r="95" spans="1:7" ht="15.75" x14ac:dyDescent="0.25">
      <c r="A95" s="60"/>
      <c r="B95" s="60"/>
      <c r="C95" s="60"/>
      <c r="D95" s="60"/>
      <c r="E95" s="60"/>
      <c r="F95" s="60"/>
      <c r="G95" s="60"/>
    </row>
    <row r="96" spans="1:7" ht="19.5" customHeight="1" x14ac:dyDescent="0.25">
      <c r="A96" s="60"/>
      <c r="B96" s="60"/>
      <c r="C96" s="60"/>
      <c r="D96" s="60"/>
      <c r="E96" s="60"/>
      <c r="F96" s="60"/>
      <c r="G96" s="60"/>
    </row>
    <row r="97" spans="1:16" ht="15.75" x14ac:dyDescent="0.25">
      <c r="A97" s="60"/>
      <c r="B97" s="60"/>
      <c r="C97" s="60"/>
      <c r="D97" s="60"/>
      <c r="E97" s="60"/>
      <c r="F97" s="60"/>
      <c r="G97" s="60"/>
    </row>
    <row r="98" spans="1:16" ht="15.75" x14ac:dyDescent="0.25">
      <c r="A98" s="60"/>
      <c r="B98" s="60"/>
      <c r="C98" s="60"/>
      <c r="D98" s="60"/>
      <c r="E98" s="60"/>
      <c r="F98" s="60"/>
      <c r="G98" s="60"/>
    </row>
    <row r="99" spans="1:16" ht="15.75" x14ac:dyDescent="0.25">
      <c r="A99" s="54" t="s">
        <v>5</v>
      </c>
      <c r="B99" s="55"/>
      <c r="C99" s="54"/>
      <c r="D99" s="54"/>
      <c r="E99" s="54"/>
      <c r="F99" s="54"/>
      <c r="G99" s="54"/>
    </row>
    <row r="100" spans="1:16" ht="15.75" x14ac:dyDescent="0.25">
      <c r="A100" s="54" t="s">
        <v>53</v>
      </c>
      <c r="B100" s="54"/>
      <c r="C100" s="54"/>
      <c r="D100" s="54"/>
      <c r="E100" s="54"/>
      <c r="F100" s="54"/>
      <c r="G100" s="54"/>
    </row>
    <row r="101" spans="1:16" ht="15.75" x14ac:dyDescent="0.25">
      <c r="A101" s="67" t="s">
        <v>193</v>
      </c>
      <c r="B101" s="56"/>
      <c r="C101" s="56"/>
      <c r="D101" s="56"/>
      <c r="E101" s="54"/>
      <c r="F101" s="54"/>
      <c r="G101" s="54"/>
    </row>
    <row r="102" spans="1:16" ht="15.75" x14ac:dyDescent="0.25">
      <c r="A102" s="54" t="s">
        <v>130</v>
      </c>
      <c r="B102" s="55"/>
      <c r="C102" s="54"/>
      <c r="D102" s="54"/>
      <c r="E102" s="54"/>
      <c r="F102" s="54"/>
      <c r="G102" s="54"/>
    </row>
    <row r="103" spans="1:16" ht="15.75" x14ac:dyDescent="0.25">
      <c r="B103" s="55"/>
      <c r="C103" s="54"/>
      <c r="D103" s="54"/>
      <c r="E103" s="54"/>
      <c r="F103" s="54"/>
      <c r="G103" s="54"/>
    </row>
    <row r="104" spans="1:16" ht="15.75" x14ac:dyDescent="0.25">
      <c r="A104" s="57"/>
      <c r="B104" s="55"/>
      <c r="C104" s="57" t="s">
        <v>134</v>
      </c>
      <c r="D104" s="57"/>
      <c r="E104" s="57"/>
      <c r="F104" s="57"/>
      <c r="G104" s="57"/>
      <c r="J104" s="38" t="s">
        <v>133</v>
      </c>
    </row>
    <row r="105" spans="1:16" ht="15.75" x14ac:dyDescent="0.25">
      <c r="A105" s="81" t="s">
        <v>12</v>
      </c>
      <c r="B105" s="81" t="s">
        <v>188</v>
      </c>
      <c r="C105" s="182" t="s">
        <v>17</v>
      </c>
      <c r="D105" s="81" t="s">
        <v>49</v>
      </c>
      <c r="E105" s="182" t="s">
        <v>15</v>
      </c>
      <c r="F105" s="182" t="s">
        <v>50</v>
      </c>
      <c r="G105" s="178" t="s">
        <v>51</v>
      </c>
      <c r="H105" s="189" t="s">
        <v>195</v>
      </c>
      <c r="I105" s="187"/>
      <c r="J105" s="81" t="s">
        <v>12</v>
      </c>
      <c r="K105" s="182" t="s">
        <v>17</v>
      </c>
      <c r="L105" s="81" t="s">
        <v>49</v>
      </c>
      <c r="M105" s="182" t="s">
        <v>15</v>
      </c>
      <c r="N105" s="182" t="s">
        <v>194</v>
      </c>
      <c r="O105" s="182" t="s">
        <v>186</v>
      </c>
      <c r="P105" s="29" t="s">
        <v>191</v>
      </c>
    </row>
    <row r="106" spans="1:16" ht="15.75" x14ac:dyDescent="0.25">
      <c r="A106" s="81" t="s">
        <v>18</v>
      </c>
      <c r="B106" s="81">
        <v>0</v>
      </c>
      <c r="C106" s="82">
        <v>0.50159999999999993</v>
      </c>
      <c r="D106" s="82">
        <v>6.665</v>
      </c>
      <c r="E106" s="82">
        <f>+C106+D106</f>
        <v>7.1665999999999999</v>
      </c>
      <c r="F106" s="82">
        <v>85.518600000000006</v>
      </c>
      <c r="G106" s="82">
        <f>+(E106*100)/F106</f>
        <v>8.380165250600454</v>
      </c>
      <c r="H106" s="190">
        <v>1</v>
      </c>
      <c r="I106" s="187"/>
      <c r="J106" s="81" t="s">
        <v>18</v>
      </c>
      <c r="K106" s="183">
        <f t="shared" ref="K106:K135" si="7">(C106*0.0002)/0.196</f>
        <v>5.1183673469387746E-4</v>
      </c>
      <c r="L106" s="183">
        <f t="shared" ref="L106:L135" si="8">(D106*0.0008)/0.196</f>
        <v>2.720408163265306E-2</v>
      </c>
      <c r="M106" s="184">
        <f>+K106+L106</f>
        <v>2.7715918367346937E-2</v>
      </c>
      <c r="N106" s="184">
        <v>0.3</v>
      </c>
      <c r="O106" s="183">
        <f>N106+M106</f>
        <v>0.32771591836734693</v>
      </c>
      <c r="P106" s="185">
        <f>+(M106*100)/O106</f>
        <v>8.4573000009963835</v>
      </c>
    </row>
    <row r="107" spans="1:16" ht="15.75" x14ac:dyDescent="0.25">
      <c r="A107" s="81" t="s">
        <v>19</v>
      </c>
      <c r="B107" s="81">
        <v>0</v>
      </c>
      <c r="C107" s="82">
        <v>0.4103</v>
      </c>
      <c r="D107" s="82">
        <v>1.8109</v>
      </c>
      <c r="E107" s="82">
        <f>+C107+D107</f>
        <v>2.2212000000000001</v>
      </c>
      <c r="F107" s="82">
        <v>53.341700000000003</v>
      </c>
      <c r="G107" s="82">
        <f t="shared" ref="G107:G135" si="9">+(E107*100)/F107</f>
        <v>4.1640967573211949</v>
      </c>
      <c r="H107" s="190">
        <v>1</v>
      </c>
      <c r="I107" s="187"/>
      <c r="J107" s="81" t="s">
        <v>19</v>
      </c>
      <c r="K107" s="183">
        <f t="shared" si="7"/>
        <v>4.1867346938775506E-4</v>
      </c>
      <c r="L107" s="183">
        <f t="shared" si="8"/>
        <v>7.3914285714285722E-3</v>
      </c>
      <c r="M107" s="184">
        <f t="shared" ref="M107:M135" si="10">+K107+L107</f>
        <v>7.8101020408163271E-3</v>
      </c>
      <c r="N107" s="184">
        <v>0.24</v>
      </c>
      <c r="O107" s="183">
        <f t="shared" ref="O107:O135" si="11">+N107+M107</f>
        <v>0.24781010204081633</v>
      </c>
      <c r="P107" s="185">
        <f t="shared" ref="P107:P135" si="12">+(M107*100)/O107</f>
        <v>3.1516479661228418</v>
      </c>
    </row>
    <row r="108" spans="1:16" ht="15.75" x14ac:dyDescent="0.25">
      <c r="A108" s="81" t="s">
        <v>20</v>
      </c>
      <c r="B108" s="81">
        <v>0</v>
      </c>
      <c r="C108" s="82">
        <v>1.1277999999999999</v>
      </c>
      <c r="D108" s="82">
        <v>6.1053999999999995</v>
      </c>
      <c r="E108" s="82">
        <f t="shared" ref="E108:E135" si="13">+C108+D108</f>
        <v>7.2331999999999992</v>
      </c>
      <c r="F108" s="82">
        <v>71.974100000000007</v>
      </c>
      <c r="G108" s="82">
        <f t="shared" si="9"/>
        <v>10.049726220960038</v>
      </c>
      <c r="H108" s="190">
        <v>1</v>
      </c>
      <c r="I108" s="187"/>
      <c r="J108" s="81" t="s">
        <v>20</v>
      </c>
      <c r="K108" s="183">
        <f t="shared" si="7"/>
        <v>1.1508163265306123E-3</v>
      </c>
      <c r="L108" s="183">
        <f t="shared" si="8"/>
        <v>2.4920000000000001E-2</v>
      </c>
      <c r="M108" s="184">
        <f t="shared" si="10"/>
        <v>2.6070816326530612E-2</v>
      </c>
      <c r="N108" s="184">
        <v>0.32</v>
      </c>
      <c r="O108" s="183">
        <f t="shared" si="11"/>
        <v>0.34607081632653064</v>
      </c>
      <c r="P108" s="185">
        <f t="shared" si="12"/>
        <v>7.5333761463237137</v>
      </c>
    </row>
    <row r="109" spans="1:16" ht="15.75" x14ac:dyDescent="0.25">
      <c r="A109" s="81" t="s">
        <v>21</v>
      </c>
      <c r="B109" s="81">
        <v>0</v>
      </c>
      <c r="C109" s="82">
        <v>0.3458</v>
      </c>
      <c r="D109" s="82">
        <v>0</v>
      </c>
      <c r="E109" s="82">
        <f t="shared" si="13"/>
        <v>0.3458</v>
      </c>
      <c r="F109" s="82">
        <v>61.163800000000002</v>
      </c>
      <c r="G109" s="82">
        <f t="shared" si="9"/>
        <v>0.56536709622358317</v>
      </c>
      <c r="H109" s="190">
        <v>1</v>
      </c>
      <c r="I109" s="187"/>
      <c r="J109" s="81" t="s">
        <v>21</v>
      </c>
      <c r="K109" s="183">
        <f t="shared" si="7"/>
        <v>3.5285714285714288E-4</v>
      </c>
      <c r="L109" s="183">
        <f t="shared" si="8"/>
        <v>0</v>
      </c>
      <c r="M109" s="184">
        <f t="shared" si="10"/>
        <v>3.5285714285714288E-4</v>
      </c>
      <c r="N109" s="184">
        <v>0.2</v>
      </c>
      <c r="O109" s="183">
        <f t="shared" si="11"/>
        <v>0.20035285714285717</v>
      </c>
      <c r="P109" s="185">
        <f t="shared" si="12"/>
        <v>0.17611784922315629</v>
      </c>
    </row>
    <row r="110" spans="1:16" ht="15.75" x14ac:dyDescent="0.25">
      <c r="A110" s="81" t="s">
        <v>22</v>
      </c>
      <c r="B110" s="81">
        <v>0</v>
      </c>
      <c r="C110" s="82">
        <v>0.85980000000000001</v>
      </c>
      <c r="D110" s="82">
        <v>13.443599999999998</v>
      </c>
      <c r="E110" s="82">
        <f t="shared" si="13"/>
        <v>14.303399999999998</v>
      </c>
      <c r="F110" s="82">
        <v>60.756400000000006</v>
      </c>
      <c r="G110" s="82">
        <f t="shared" si="9"/>
        <v>23.542211190919801</v>
      </c>
      <c r="H110" s="190">
        <v>1</v>
      </c>
      <c r="I110" s="187"/>
      <c r="J110" s="81" t="s">
        <v>22</v>
      </c>
      <c r="K110" s="183">
        <f t="shared" si="7"/>
        <v>8.7734693877551022E-4</v>
      </c>
      <c r="L110" s="183">
        <f t="shared" si="8"/>
        <v>5.4871836734693875E-2</v>
      </c>
      <c r="M110" s="184">
        <f t="shared" si="10"/>
        <v>5.5749183673469385E-2</v>
      </c>
      <c r="N110" s="184">
        <v>0.1</v>
      </c>
      <c r="O110" s="183">
        <f t="shared" si="11"/>
        <v>0.1557491836734694</v>
      </c>
      <c r="P110" s="185">
        <f t="shared" si="12"/>
        <v>35.794206016738052</v>
      </c>
    </row>
    <row r="111" spans="1:16" ht="15.75" x14ac:dyDescent="0.25">
      <c r="A111" s="81" t="s">
        <v>23</v>
      </c>
      <c r="B111" s="81">
        <v>0</v>
      </c>
      <c r="C111" s="82">
        <v>1.8252999999999999</v>
      </c>
      <c r="D111" s="82">
        <v>4.07</v>
      </c>
      <c r="E111" s="82">
        <f t="shared" si="13"/>
        <v>5.8953000000000007</v>
      </c>
      <c r="F111" s="82">
        <v>100.8601</v>
      </c>
      <c r="G111" s="82">
        <f t="shared" si="9"/>
        <v>5.8450269234315657</v>
      </c>
      <c r="H111" s="190">
        <v>1</v>
      </c>
      <c r="I111" s="187"/>
      <c r="J111" s="81" t="s">
        <v>23</v>
      </c>
      <c r="K111" s="183">
        <f t="shared" si="7"/>
        <v>1.8625510204081633E-3</v>
      </c>
      <c r="L111" s="183">
        <f t="shared" si="8"/>
        <v>1.6612244897959184E-2</v>
      </c>
      <c r="M111" s="184">
        <f t="shared" si="10"/>
        <v>1.8474795918367346E-2</v>
      </c>
      <c r="N111" s="184">
        <v>0.26</v>
      </c>
      <c r="O111" s="183">
        <f t="shared" si="11"/>
        <v>0.27847479591836738</v>
      </c>
      <c r="P111" s="185">
        <f t="shared" si="12"/>
        <v>6.6342793635741035</v>
      </c>
    </row>
    <row r="112" spans="1:16" ht="15.75" x14ac:dyDescent="0.25">
      <c r="A112" s="81" t="s">
        <v>24</v>
      </c>
      <c r="B112" s="81">
        <v>0</v>
      </c>
      <c r="C112" s="82">
        <v>0.87150000000000005</v>
      </c>
      <c r="D112" s="82">
        <v>3.4579000000000004</v>
      </c>
      <c r="E112" s="82">
        <f t="shared" si="13"/>
        <v>4.3294000000000006</v>
      </c>
      <c r="F112" s="82">
        <v>54.3157</v>
      </c>
      <c r="G112" s="82">
        <f t="shared" si="9"/>
        <v>7.9708077038499008</v>
      </c>
      <c r="H112" s="190">
        <v>1</v>
      </c>
      <c r="I112" s="187"/>
      <c r="J112" s="81" t="s">
        <v>24</v>
      </c>
      <c r="K112" s="183">
        <f t="shared" si="7"/>
        <v>8.8928571428571431E-4</v>
      </c>
      <c r="L112" s="183">
        <f t="shared" si="8"/>
        <v>1.411387755102041E-2</v>
      </c>
      <c r="M112" s="184">
        <f t="shared" si="10"/>
        <v>1.5003163265306124E-2</v>
      </c>
      <c r="N112" s="184">
        <v>0.1</v>
      </c>
      <c r="O112" s="183">
        <f t="shared" si="11"/>
        <v>0.11500316326530613</v>
      </c>
      <c r="P112" s="185">
        <f t="shared" si="12"/>
        <v>13.04587007810788</v>
      </c>
    </row>
    <row r="113" spans="1:16" ht="15.75" x14ac:dyDescent="0.25">
      <c r="A113" s="81" t="s">
        <v>25</v>
      </c>
      <c r="B113" s="81">
        <v>0</v>
      </c>
      <c r="C113" s="82">
        <v>1.2181999999999999</v>
      </c>
      <c r="D113" s="82">
        <v>0.87390000000000001</v>
      </c>
      <c r="E113" s="82">
        <f t="shared" si="13"/>
        <v>2.0920999999999998</v>
      </c>
      <c r="F113" s="82">
        <v>83.486800000000002</v>
      </c>
      <c r="G113" s="82">
        <f t="shared" si="9"/>
        <v>2.5059051251215756</v>
      </c>
      <c r="H113" s="190">
        <v>1</v>
      </c>
      <c r="I113" s="187"/>
      <c r="J113" s="81" t="s">
        <v>25</v>
      </c>
      <c r="K113" s="183">
        <f t="shared" si="7"/>
        <v>1.2430612244897958E-3</v>
      </c>
      <c r="L113" s="183">
        <f t="shared" si="8"/>
        <v>3.5669387755102042E-3</v>
      </c>
      <c r="M113" s="184">
        <f t="shared" si="10"/>
        <v>4.81E-3</v>
      </c>
      <c r="N113" s="184">
        <v>0.2</v>
      </c>
      <c r="O113" s="183">
        <f t="shared" si="11"/>
        <v>0.20481000000000002</v>
      </c>
      <c r="P113" s="185">
        <f t="shared" si="12"/>
        <v>2.3485181387627554</v>
      </c>
    </row>
    <row r="114" spans="1:16" ht="15.75" x14ac:dyDescent="0.25">
      <c r="A114" s="81" t="s">
        <v>26</v>
      </c>
      <c r="B114" s="81">
        <v>0</v>
      </c>
      <c r="C114" s="82">
        <v>0.67374000000000001</v>
      </c>
      <c r="D114" s="82">
        <v>9.8728999999999996</v>
      </c>
      <c r="E114" s="82">
        <f t="shared" si="13"/>
        <v>10.54664</v>
      </c>
      <c r="F114" s="82">
        <v>76.486099999999993</v>
      </c>
      <c r="G114" s="82">
        <f t="shared" si="9"/>
        <v>13.788962961897653</v>
      </c>
      <c r="H114" s="190">
        <v>1</v>
      </c>
      <c r="I114" s="187"/>
      <c r="J114" s="81" t="s">
        <v>26</v>
      </c>
      <c r="K114" s="183">
        <f t="shared" si="7"/>
        <v>6.8748979591836746E-4</v>
      </c>
      <c r="L114" s="183">
        <f t="shared" si="8"/>
        <v>4.0297551020408162E-2</v>
      </c>
      <c r="M114" s="184">
        <f t="shared" si="10"/>
        <v>4.0985040816326528E-2</v>
      </c>
      <c r="N114" s="184">
        <v>0.2</v>
      </c>
      <c r="O114" s="183">
        <f t="shared" si="11"/>
        <v>0.24098504081632655</v>
      </c>
      <c r="P114" s="185">
        <f t="shared" si="12"/>
        <v>17.007296667665116</v>
      </c>
    </row>
    <row r="115" spans="1:16" ht="15.75" x14ac:dyDescent="0.25">
      <c r="A115" s="81" t="s">
        <v>27</v>
      </c>
      <c r="B115" s="81">
        <v>0</v>
      </c>
      <c r="C115" s="82">
        <v>1.2807800000000003</v>
      </c>
      <c r="D115" s="82">
        <v>3.3685999999999994</v>
      </c>
      <c r="E115" s="82">
        <f t="shared" si="13"/>
        <v>4.6493799999999998</v>
      </c>
      <c r="F115" s="82">
        <v>53.048100000000005</v>
      </c>
      <c r="G115" s="82">
        <f t="shared" si="9"/>
        <v>8.7644609326252958</v>
      </c>
      <c r="H115" s="190">
        <v>1</v>
      </c>
      <c r="I115" s="187"/>
      <c r="J115" s="81" t="s">
        <v>27</v>
      </c>
      <c r="K115" s="183">
        <f t="shared" si="7"/>
        <v>1.3069183673469391E-3</v>
      </c>
      <c r="L115" s="183">
        <f t="shared" si="8"/>
        <v>1.3749387755102038E-2</v>
      </c>
      <c r="M115" s="184">
        <f t="shared" si="10"/>
        <v>1.5056306122448977E-2</v>
      </c>
      <c r="N115" s="184">
        <v>0.11</v>
      </c>
      <c r="O115" s="183">
        <f t="shared" si="11"/>
        <v>0.12505630612244897</v>
      </c>
      <c r="P115" s="185">
        <f t="shared" si="12"/>
        <v>12.039621662666562</v>
      </c>
    </row>
    <row r="116" spans="1:16" ht="15.75" x14ac:dyDescent="0.25">
      <c r="A116" s="81" t="s">
        <v>28</v>
      </c>
      <c r="B116" s="81">
        <v>0</v>
      </c>
      <c r="C116" s="82">
        <v>1.5911999999999999</v>
      </c>
      <c r="D116" s="82">
        <v>2.6993999999999998</v>
      </c>
      <c r="E116" s="82">
        <f t="shared" si="13"/>
        <v>4.2905999999999995</v>
      </c>
      <c r="F116" s="82">
        <v>79.793800000000005</v>
      </c>
      <c r="G116" s="82">
        <f t="shared" si="9"/>
        <v>5.3771094997355675</v>
      </c>
      <c r="H116" s="190">
        <v>1</v>
      </c>
      <c r="I116" s="187"/>
      <c r="J116" s="81" t="s">
        <v>28</v>
      </c>
      <c r="K116" s="183">
        <f t="shared" si="7"/>
        <v>1.6236734693877552E-3</v>
      </c>
      <c r="L116" s="183">
        <f t="shared" si="8"/>
        <v>1.1017959183673468E-2</v>
      </c>
      <c r="M116" s="184">
        <f t="shared" si="10"/>
        <v>1.2641632653061223E-2</v>
      </c>
      <c r="N116" s="184">
        <v>0.21</v>
      </c>
      <c r="O116" s="183">
        <f t="shared" si="11"/>
        <v>0.22264163265306122</v>
      </c>
      <c r="P116" s="185">
        <f t="shared" si="12"/>
        <v>5.6780183034142899</v>
      </c>
    </row>
    <row r="117" spans="1:16" ht="15.75" x14ac:dyDescent="0.25">
      <c r="A117" s="81" t="s">
        <v>29</v>
      </c>
      <c r="B117" s="81">
        <v>0</v>
      </c>
      <c r="C117" s="82">
        <v>1.7537</v>
      </c>
      <c r="D117" s="82">
        <v>2.7954000000000003</v>
      </c>
      <c r="E117" s="82">
        <f t="shared" si="13"/>
        <v>4.5491000000000001</v>
      </c>
      <c r="F117" s="82">
        <v>58.076899999999995</v>
      </c>
      <c r="G117" s="82">
        <f t="shared" si="9"/>
        <v>7.8328905296253772</v>
      </c>
      <c r="H117" s="190">
        <v>1</v>
      </c>
      <c r="I117" s="187"/>
      <c r="J117" s="81" t="s">
        <v>29</v>
      </c>
      <c r="K117" s="183">
        <f t="shared" si="7"/>
        <v>1.7894897959183675E-3</v>
      </c>
      <c r="L117" s="183">
        <f t="shared" si="8"/>
        <v>1.1409795918367348E-2</v>
      </c>
      <c r="M117" s="184">
        <f t="shared" si="10"/>
        <v>1.3199285714285715E-2</v>
      </c>
      <c r="N117" s="184">
        <v>0.15</v>
      </c>
      <c r="O117" s="183">
        <f t="shared" si="11"/>
        <v>0.16319928571428571</v>
      </c>
      <c r="P117" s="185">
        <f t="shared" si="12"/>
        <v>8.0878330174764432</v>
      </c>
    </row>
    <row r="118" spans="1:16" ht="15.75" x14ac:dyDescent="0.25">
      <c r="A118" s="81" t="s">
        <v>30</v>
      </c>
      <c r="B118" s="81">
        <v>0</v>
      </c>
      <c r="C118" s="82">
        <v>1.2919999999999998</v>
      </c>
      <c r="D118" s="82">
        <v>28.656300000000002</v>
      </c>
      <c r="E118" s="82">
        <f t="shared" si="13"/>
        <v>29.948300000000003</v>
      </c>
      <c r="F118" s="82">
        <v>82.491900000000001</v>
      </c>
      <c r="G118" s="82">
        <f t="shared" si="9"/>
        <v>36.304534142140021</v>
      </c>
      <c r="H118" s="190">
        <v>1</v>
      </c>
      <c r="I118" s="187"/>
      <c r="J118" s="81" t="s">
        <v>30</v>
      </c>
      <c r="K118" s="183">
        <f t="shared" si="7"/>
        <v>1.3183673469387754E-3</v>
      </c>
      <c r="L118" s="183">
        <f t="shared" si="8"/>
        <v>0.11696448979591836</v>
      </c>
      <c r="M118" s="184">
        <f t="shared" si="10"/>
        <v>0.11828285714285713</v>
      </c>
      <c r="N118" s="184">
        <v>0.12</v>
      </c>
      <c r="O118" s="183">
        <f t="shared" si="11"/>
        <v>0.23828285714285713</v>
      </c>
      <c r="P118" s="185">
        <f t="shared" si="12"/>
        <v>49.639683929063892</v>
      </c>
    </row>
    <row r="119" spans="1:16" ht="15.75" x14ac:dyDescent="0.25">
      <c r="A119" s="81" t="s">
        <v>31</v>
      </c>
      <c r="B119" s="81">
        <v>0</v>
      </c>
      <c r="C119" s="82">
        <v>2.0975000000000001</v>
      </c>
      <c r="D119" s="82">
        <v>13.754799999999999</v>
      </c>
      <c r="E119" s="82">
        <f t="shared" si="13"/>
        <v>15.8523</v>
      </c>
      <c r="F119" s="82">
        <v>115.2903</v>
      </c>
      <c r="G119" s="82">
        <f t="shared" si="9"/>
        <v>13.74989916757958</v>
      </c>
      <c r="H119" s="190">
        <v>1</v>
      </c>
      <c r="I119" s="187"/>
      <c r="J119" s="81" t="s">
        <v>31</v>
      </c>
      <c r="K119" s="183">
        <f t="shared" si="7"/>
        <v>2.14030612244898E-3</v>
      </c>
      <c r="L119" s="183">
        <f t="shared" si="8"/>
        <v>5.6142040816326531E-2</v>
      </c>
      <c r="M119" s="184">
        <f t="shared" si="10"/>
        <v>5.8282346938775514E-2</v>
      </c>
      <c r="N119" s="184">
        <v>0.3</v>
      </c>
      <c r="O119" s="183">
        <f t="shared" si="11"/>
        <v>0.35828234693877548</v>
      </c>
      <c r="P119" s="185">
        <f t="shared" si="12"/>
        <v>16.267155620908948</v>
      </c>
    </row>
    <row r="120" spans="1:16" ht="15.75" x14ac:dyDescent="0.25">
      <c r="A120" s="81" t="s">
        <v>32</v>
      </c>
      <c r="B120" s="81">
        <v>0</v>
      </c>
      <c r="C120" s="82">
        <v>0.9</v>
      </c>
      <c r="D120" s="82">
        <v>20.299600000000002</v>
      </c>
      <c r="E120" s="82">
        <f t="shared" si="13"/>
        <v>21.1996</v>
      </c>
      <c r="F120" s="82">
        <v>84.431700000000006</v>
      </c>
      <c r="G120" s="82">
        <f t="shared" si="9"/>
        <v>25.108578886839894</v>
      </c>
      <c r="H120" s="190">
        <v>1</v>
      </c>
      <c r="I120" s="187"/>
      <c r="J120" s="81" t="s">
        <v>32</v>
      </c>
      <c r="K120" s="183">
        <f t="shared" si="7"/>
        <v>9.1836734693877557E-4</v>
      </c>
      <c r="L120" s="183">
        <f t="shared" si="8"/>
        <v>8.2855510204081648E-2</v>
      </c>
      <c r="M120" s="184">
        <f t="shared" si="10"/>
        <v>8.377387755102042E-2</v>
      </c>
      <c r="N120" s="184">
        <v>0.22</v>
      </c>
      <c r="O120" s="183">
        <f t="shared" si="11"/>
        <v>0.30377387755102042</v>
      </c>
      <c r="P120" s="185">
        <f t="shared" si="12"/>
        <v>27.577709520776736</v>
      </c>
    </row>
    <row r="121" spans="1:16" ht="15.75" x14ac:dyDescent="0.25">
      <c r="A121" s="81" t="s">
        <v>33</v>
      </c>
      <c r="B121" s="81">
        <v>0</v>
      </c>
      <c r="C121" s="82">
        <v>5.62E-2</v>
      </c>
      <c r="D121" s="82">
        <v>0.40670000000000001</v>
      </c>
      <c r="E121" s="82">
        <f t="shared" si="13"/>
        <v>0.46289999999999998</v>
      </c>
      <c r="F121" s="82">
        <v>68.819600000000008</v>
      </c>
      <c r="G121" s="82">
        <f t="shared" si="9"/>
        <v>0.67262814663264525</v>
      </c>
      <c r="H121" s="190">
        <v>1</v>
      </c>
      <c r="I121" s="187"/>
      <c r="J121" s="81" t="s">
        <v>33</v>
      </c>
      <c r="K121" s="183">
        <f t="shared" si="7"/>
        <v>5.7346938775510206E-5</v>
      </c>
      <c r="L121" s="183">
        <f t="shared" si="8"/>
        <v>1.66E-3</v>
      </c>
      <c r="M121" s="184">
        <f t="shared" si="10"/>
        <v>1.7173469387755103E-3</v>
      </c>
      <c r="N121" s="184">
        <v>0.2</v>
      </c>
      <c r="O121" s="183">
        <f t="shared" si="11"/>
        <v>0.20171734693877552</v>
      </c>
      <c r="P121" s="185">
        <f t="shared" si="12"/>
        <v>0.8513630408279923</v>
      </c>
    </row>
    <row r="122" spans="1:16" ht="15.75" x14ac:dyDescent="0.25">
      <c r="A122" s="81" t="s">
        <v>34</v>
      </c>
      <c r="B122" s="81">
        <v>0</v>
      </c>
      <c r="C122" s="82">
        <v>1.1921999999999999</v>
      </c>
      <c r="D122" s="82">
        <v>16.410899999999998</v>
      </c>
      <c r="E122" s="82">
        <f t="shared" si="13"/>
        <v>17.603099999999998</v>
      </c>
      <c r="F122" s="82">
        <v>59.798100000000005</v>
      </c>
      <c r="G122" s="82">
        <f t="shared" si="9"/>
        <v>29.437557380585663</v>
      </c>
      <c r="H122" s="190">
        <v>1</v>
      </c>
      <c r="I122" s="187"/>
      <c r="J122" s="81" t="s">
        <v>34</v>
      </c>
      <c r="K122" s="183">
        <f t="shared" si="7"/>
        <v>1.216530612244898E-3</v>
      </c>
      <c r="L122" s="183">
        <f t="shared" si="8"/>
        <v>6.6983265306122433E-2</v>
      </c>
      <c r="M122" s="184">
        <f t="shared" si="10"/>
        <v>6.8199795918367334E-2</v>
      </c>
      <c r="N122" s="184">
        <v>0.1</v>
      </c>
      <c r="O122" s="183">
        <f t="shared" si="11"/>
        <v>0.16819979591836734</v>
      </c>
      <c r="P122" s="185">
        <f t="shared" si="12"/>
        <v>40.546895759295005</v>
      </c>
    </row>
    <row r="123" spans="1:16" ht="15.75" x14ac:dyDescent="0.25">
      <c r="A123" s="81" t="s">
        <v>35</v>
      </c>
      <c r="B123" s="81">
        <v>0</v>
      </c>
      <c r="C123" s="82">
        <v>0.87590000000000001</v>
      </c>
      <c r="D123" s="82">
        <v>4.3243999999999998</v>
      </c>
      <c r="E123" s="82">
        <f t="shared" si="13"/>
        <v>5.2002999999999995</v>
      </c>
      <c r="F123" s="82">
        <v>47.710500000000003</v>
      </c>
      <c r="G123" s="82">
        <f t="shared" si="9"/>
        <v>10.899697131658648</v>
      </c>
      <c r="H123" s="190">
        <v>1</v>
      </c>
      <c r="I123" s="187"/>
      <c r="J123" s="81" t="s">
        <v>35</v>
      </c>
      <c r="K123" s="183">
        <f t="shared" si="7"/>
        <v>8.9377551020408165E-4</v>
      </c>
      <c r="L123" s="183">
        <f t="shared" si="8"/>
        <v>1.7650612244897959E-2</v>
      </c>
      <c r="M123" s="184">
        <f t="shared" si="10"/>
        <v>1.8544387755102042E-2</v>
      </c>
      <c r="N123" s="184">
        <v>0.1</v>
      </c>
      <c r="O123" s="183">
        <f t="shared" si="11"/>
        <v>0.11854438775510205</v>
      </c>
      <c r="P123" s="185">
        <f t="shared" si="12"/>
        <v>15.643412654348884</v>
      </c>
    </row>
    <row r="124" spans="1:16" ht="15.75" x14ac:dyDescent="0.25">
      <c r="A124" s="81" t="s">
        <v>36</v>
      </c>
      <c r="B124" s="81">
        <v>0</v>
      </c>
      <c r="C124" s="82">
        <v>0.76450000000000007</v>
      </c>
      <c r="D124" s="82">
        <v>4.6438999999999995</v>
      </c>
      <c r="E124" s="82">
        <f t="shared" si="13"/>
        <v>5.4083999999999994</v>
      </c>
      <c r="F124" s="82">
        <v>52.381999999999998</v>
      </c>
      <c r="G124" s="82">
        <f t="shared" si="9"/>
        <v>10.324920774311785</v>
      </c>
      <c r="H124" s="190">
        <v>1</v>
      </c>
      <c r="I124" s="187"/>
      <c r="J124" s="81" t="s">
        <v>36</v>
      </c>
      <c r="K124" s="183">
        <f t="shared" si="7"/>
        <v>7.8010204081632663E-4</v>
      </c>
      <c r="L124" s="183">
        <f t="shared" si="8"/>
        <v>1.895469387755102E-2</v>
      </c>
      <c r="M124" s="184">
        <f t="shared" si="10"/>
        <v>1.9734795918367347E-2</v>
      </c>
      <c r="N124" s="184">
        <v>0.15</v>
      </c>
      <c r="O124" s="183">
        <f t="shared" si="11"/>
        <v>0.16973479591836735</v>
      </c>
      <c r="P124" s="185">
        <f t="shared" si="12"/>
        <v>11.626841633496673</v>
      </c>
    </row>
    <row r="125" spans="1:16" ht="15.75" x14ac:dyDescent="0.25">
      <c r="A125" s="81" t="s">
        <v>37</v>
      </c>
      <c r="B125" s="81">
        <v>0</v>
      </c>
      <c r="C125" s="82">
        <v>1.4405000000000001</v>
      </c>
      <c r="D125" s="82">
        <v>10.1175</v>
      </c>
      <c r="E125" s="82">
        <f t="shared" si="13"/>
        <v>11.558</v>
      </c>
      <c r="F125" s="82">
        <v>86.958100000000002</v>
      </c>
      <c r="G125" s="82">
        <f t="shared" si="9"/>
        <v>13.291458760023504</v>
      </c>
      <c r="H125" s="190">
        <v>1</v>
      </c>
      <c r="I125" s="187"/>
      <c r="J125" s="81" t="s">
        <v>37</v>
      </c>
      <c r="K125" s="183">
        <f t="shared" si="7"/>
        <v>1.4698979591836734E-3</v>
      </c>
      <c r="L125" s="183">
        <f t="shared" si="8"/>
        <v>4.1295918367346938E-2</v>
      </c>
      <c r="M125" s="184">
        <f t="shared" si="10"/>
        <v>4.2765816326530613E-2</v>
      </c>
      <c r="N125" s="184">
        <v>0.22</v>
      </c>
      <c r="O125" s="183">
        <f t="shared" si="11"/>
        <v>0.26276581632653062</v>
      </c>
      <c r="P125" s="185">
        <f t="shared" si="12"/>
        <v>16.275258678772325</v>
      </c>
    </row>
    <row r="126" spans="1:16" ht="15.75" x14ac:dyDescent="0.25">
      <c r="A126" s="81" t="s">
        <v>38</v>
      </c>
      <c r="B126" s="81">
        <v>0</v>
      </c>
      <c r="C126" s="186">
        <v>0.92007999999999979</v>
      </c>
      <c r="D126" s="82">
        <v>25.983799999999995</v>
      </c>
      <c r="E126" s="82">
        <f t="shared" si="13"/>
        <v>26.903879999999994</v>
      </c>
      <c r="F126" s="82">
        <v>59.585799999999999</v>
      </c>
      <c r="G126" s="82">
        <f t="shared" si="9"/>
        <v>45.151495826186768</v>
      </c>
      <c r="H126" s="190">
        <v>1</v>
      </c>
      <c r="I126" s="187"/>
      <c r="J126" s="81" t="s">
        <v>38</v>
      </c>
      <c r="K126" s="183">
        <f t="shared" si="7"/>
        <v>9.3885714285714254E-4</v>
      </c>
      <c r="L126" s="183">
        <f t="shared" si="8"/>
        <v>0.10605632653061223</v>
      </c>
      <c r="M126" s="184">
        <f t="shared" si="10"/>
        <v>0.10699518367346937</v>
      </c>
      <c r="N126" s="184">
        <v>0.1</v>
      </c>
      <c r="O126" s="183">
        <f t="shared" si="11"/>
        <v>0.20699518367346936</v>
      </c>
      <c r="P126" s="185">
        <f t="shared" si="12"/>
        <v>51.689697206796879</v>
      </c>
    </row>
    <row r="127" spans="1:16" ht="15.75" x14ac:dyDescent="0.25">
      <c r="A127" s="81" t="s">
        <v>39</v>
      </c>
      <c r="B127" s="81">
        <v>0</v>
      </c>
      <c r="C127" s="82">
        <v>1.7459499999999999</v>
      </c>
      <c r="D127" s="82">
        <v>10.03764</v>
      </c>
      <c r="E127" s="82">
        <f t="shared" si="13"/>
        <v>11.78359</v>
      </c>
      <c r="F127" s="82">
        <v>71.473200000000006</v>
      </c>
      <c r="G127" s="82">
        <f t="shared" si="9"/>
        <v>16.486725094161166</v>
      </c>
      <c r="H127" s="190">
        <v>1</v>
      </c>
      <c r="I127" s="187"/>
      <c r="J127" s="81" t="s">
        <v>39</v>
      </c>
      <c r="K127" s="183">
        <f t="shared" si="7"/>
        <v>1.781581632653061E-3</v>
      </c>
      <c r="L127" s="183">
        <f t="shared" si="8"/>
        <v>4.0969959183673473E-2</v>
      </c>
      <c r="M127" s="184">
        <f t="shared" si="10"/>
        <v>4.2751540816326532E-2</v>
      </c>
      <c r="N127" s="184">
        <v>0.22</v>
      </c>
      <c r="O127" s="183">
        <f t="shared" si="11"/>
        <v>0.26275154081632651</v>
      </c>
      <c r="P127" s="185">
        <f t="shared" si="12"/>
        <v>16.270709843795554</v>
      </c>
    </row>
    <row r="128" spans="1:16" ht="15.75" x14ac:dyDescent="0.25">
      <c r="A128" s="81" t="s">
        <v>40</v>
      </c>
      <c r="B128" s="81">
        <v>0</v>
      </c>
      <c r="C128" s="82">
        <v>0.41170000000000001</v>
      </c>
      <c r="D128" s="82">
        <v>2.1534999999999997</v>
      </c>
      <c r="E128" s="82">
        <f t="shared" si="13"/>
        <v>2.5651999999999999</v>
      </c>
      <c r="F128" s="82">
        <v>73.55380000000001</v>
      </c>
      <c r="G128" s="82">
        <f t="shared" si="9"/>
        <v>3.4875152609382511</v>
      </c>
      <c r="H128" s="190">
        <v>1</v>
      </c>
      <c r="I128" s="187"/>
      <c r="J128" s="81" t="s">
        <v>40</v>
      </c>
      <c r="K128" s="183">
        <f t="shared" si="7"/>
        <v>4.201020408163265E-4</v>
      </c>
      <c r="L128" s="183">
        <f t="shared" si="8"/>
        <v>8.7897959183673453E-3</v>
      </c>
      <c r="M128" s="184">
        <f t="shared" si="10"/>
        <v>9.2098979591836716E-3</v>
      </c>
      <c r="N128" s="184">
        <v>0.24</v>
      </c>
      <c r="O128" s="183">
        <f t="shared" si="11"/>
        <v>0.24920989795918366</v>
      </c>
      <c r="P128" s="185">
        <f t="shared" si="12"/>
        <v>3.6956389110564527</v>
      </c>
    </row>
    <row r="129" spans="1:16" ht="15.75" x14ac:dyDescent="0.25">
      <c r="A129" s="81" t="s">
        <v>41</v>
      </c>
      <c r="B129" s="81">
        <v>0</v>
      </c>
      <c r="C129" s="82">
        <v>0.79079999999999995</v>
      </c>
      <c r="D129" s="82">
        <v>15.5952</v>
      </c>
      <c r="E129" s="82">
        <f t="shared" si="13"/>
        <v>16.385999999999999</v>
      </c>
      <c r="F129" s="82">
        <v>85.257800000000003</v>
      </c>
      <c r="G129" s="82">
        <f t="shared" si="9"/>
        <v>19.219355882980793</v>
      </c>
      <c r="H129" s="190">
        <v>1</v>
      </c>
      <c r="I129" s="187"/>
      <c r="J129" s="81" t="s">
        <v>41</v>
      </c>
      <c r="K129" s="183">
        <f t="shared" si="7"/>
        <v>8.0693877551020401E-4</v>
      </c>
      <c r="L129" s="183">
        <f t="shared" si="8"/>
        <v>6.3653877551020407E-2</v>
      </c>
      <c r="M129" s="184">
        <f t="shared" si="10"/>
        <v>6.4460816326530612E-2</v>
      </c>
      <c r="N129" s="184">
        <v>0.2</v>
      </c>
      <c r="O129" s="183">
        <f t="shared" si="11"/>
        <v>0.26446081632653062</v>
      </c>
      <c r="P129" s="185">
        <f t="shared" si="12"/>
        <v>24.374429914388767</v>
      </c>
    </row>
    <row r="130" spans="1:16" ht="15.75" x14ac:dyDescent="0.25">
      <c r="A130" s="81" t="s">
        <v>42</v>
      </c>
      <c r="B130" s="81">
        <v>0</v>
      </c>
      <c r="C130" s="82">
        <v>0.34889999999999999</v>
      </c>
      <c r="D130" s="82">
        <v>2.6497000000000002</v>
      </c>
      <c r="E130" s="82">
        <f t="shared" si="13"/>
        <v>2.9986000000000002</v>
      </c>
      <c r="F130" s="82">
        <v>28.875799999999998</v>
      </c>
      <c r="G130" s="82">
        <f t="shared" si="9"/>
        <v>10.384474196385902</v>
      </c>
      <c r="H130" s="190">
        <v>1</v>
      </c>
      <c r="I130" s="187"/>
      <c r="J130" s="81" t="s">
        <v>42</v>
      </c>
      <c r="K130" s="183">
        <f t="shared" si="7"/>
        <v>3.5602040816326531E-4</v>
      </c>
      <c r="L130" s="183">
        <f t="shared" si="8"/>
        <v>1.0815102040816326E-2</v>
      </c>
      <c r="M130" s="184">
        <f t="shared" si="10"/>
        <v>1.1171122448979592E-2</v>
      </c>
      <c r="N130" s="184">
        <v>0.08</v>
      </c>
      <c r="O130" s="183">
        <f t="shared" si="11"/>
        <v>9.1171122448979597E-2</v>
      </c>
      <c r="P130" s="185">
        <f t="shared" si="12"/>
        <v>12.252917534530827</v>
      </c>
    </row>
    <row r="131" spans="1:16" ht="15.75" x14ac:dyDescent="0.25">
      <c r="A131" s="81" t="s">
        <v>43</v>
      </c>
      <c r="B131" s="81">
        <v>0</v>
      </c>
      <c r="C131" s="82">
        <v>0.1656</v>
      </c>
      <c r="D131" s="82">
        <v>0</v>
      </c>
      <c r="E131" s="82">
        <f t="shared" si="13"/>
        <v>0.1656</v>
      </c>
      <c r="F131" s="82">
        <v>21.1464</v>
      </c>
      <c r="G131" s="82">
        <f t="shared" si="9"/>
        <v>0.78311201906707517</v>
      </c>
      <c r="H131" s="190">
        <v>1</v>
      </c>
      <c r="I131" s="187"/>
      <c r="J131" s="81" t="s">
        <v>43</v>
      </c>
      <c r="K131" s="183">
        <f t="shared" si="7"/>
        <v>1.6897959183673469E-4</v>
      </c>
      <c r="L131" s="183">
        <f t="shared" si="8"/>
        <v>0</v>
      </c>
      <c r="M131" s="184">
        <f t="shared" si="10"/>
        <v>1.6897959183673469E-4</v>
      </c>
      <c r="N131" s="184">
        <v>7.0000000000000007E-2</v>
      </c>
      <c r="O131" s="183">
        <f t="shared" si="11"/>
        <v>7.0168979591836739E-2</v>
      </c>
      <c r="P131" s="185">
        <f t="shared" si="12"/>
        <v>0.24081808346033481</v>
      </c>
    </row>
    <row r="132" spans="1:16" ht="15.75" x14ac:dyDescent="0.25">
      <c r="A132" s="81" t="s">
        <v>44</v>
      </c>
      <c r="B132" s="81">
        <v>0</v>
      </c>
      <c r="C132" s="82">
        <v>2.0339</v>
      </c>
      <c r="D132" s="82">
        <v>10.0825</v>
      </c>
      <c r="E132" s="82">
        <f t="shared" si="13"/>
        <v>12.116399999999999</v>
      </c>
      <c r="F132" s="82">
        <v>69.5976</v>
      </c>
      <c r="G132" s="82">
        <f t="shared" si="9"/>
        <v>17.40922100762095</v>
      </c>
      <c r="H132" s="190">
        <v>1</v>
      </c>
      <c r="I132" s="187"/>
      <c r="J132" s="81" t="s">
        <v>44</v>
      </c>
      <c r="K132" s="183">
        <f t="shared" si="7"/>
        <v>2.0754081632653062E-3</v>
      </c>
      <c r="L132" s="183">
        <f t="shared" si="8"/>
        <v>4.1153061224489793E-2</v>
      </c>
      <c r="M132" s="184">
        <f t="shared" si="10"/>
        <v>4.3228469387755097E-2</v>
      </c>
      <c r="N132" s="184">
        <v>0.25</v>
      </c>
      <c r="O132" s="183">
        <f t="shared" si="11"/>
        <v>0.2932284693877551</v>
      </c>
      <c r="P132" s="185">
        <f t="shared" si="12"/>
        <v>14.742248417424735</v>
      </c>
    </row>
    <row r="133" spans="1:16" ht="15.75" x14ac:dyDescent="0.25">
      <c r="A133" s="81" t="s">
        <v>45</v>
      </c>
      <c r="B133" s="81">
        <v>0</v>
      </c>
      <c r="C133" s="82">
        <v>6.2199999999999998E-2</v>
      </c>
      <c r="D133" s="82">
        <v>0.10769999999999999</v>
      </c>
      <c r="E133" s="82">
        <f t="shared" si="13"/>
        <v>0.1699</v>
      </c>
      <c r="F133" s="82">
        <v>66.467200000000005</v>
      </c>
      <c r="G133" s="82">
        <f t="shared" si="9"/>
        <v>0.25561479948004423</v>
      </c>
      <c r="H133" s="190">
        <v>1</v>
      </c>
      <c r="I133" s="187"/>
      <c r="J133" s="81" t="s">
        <v>45</v>
      </c>
      <c r="K133" s="183">
        <f t="shared" si="7"/>
        <v>6.3469387755102032E-5</v>
      </c>
      <c r="L133" s="183">
        <f t="shared" si="8"/>
        <v>4.3959183673469387E-4</v>
      </c>
      <c r="M133" s="184">
        <f t="shared" si="10"/>
        <v>5.0306122448979585E-4</v>
      </c>
      <c r="N133" s="184">
        <v>0.26</v>
      </c>
      <c r="O133" s="183">
        <f t="shared" si="11"/>
        <v>0.2605030612244898</v>
      </c>
      <c r="P133" s="185">
        <f t="shared" si="12"/>
        <v>0.19311144449710721</v>
      </c>
    </row>
    <row r="134" spans="1:16" ht="15.75" x14ac:dyDescent="0.25">
      <c r="A134" s="81" t="s">
        <v>46</v>
      </c>
      <c r="B134" s="81">
        <v>0</v>
      </c>
      <c r="C134" s="82">
        <v>1.2617</v>
      </c>
      <c r="D134" s="82">
        <v>14.127000000000001</v>
      </c>
      <c r="E134" s="82">
        <f t="shared" si="13"/>
        <v>15.3887</v>
      </c>
      <c r="F134" s="82">
        <v>50.029300000000006</v>
      </c>
      <c r="G134" s="82">
        <f t="shared" si="9"/>
        <v>30.759375006246334</v>
      </c>
      <c r="H134" s="190">
        <v>1</v>
      </c>
      <c r="I134" s="187"/>
      <c r="J134" s="81" t="s">
        <v>46</v>
      </c>
      <c r="K134" s="183">
        <f t="shared" si="7"/>
        <v>1.287448979591837E-3</v>
      </c>
      <c r="L134" s="183">
        <f t="shared" si="8"/>
        <v>5.7661224489795923E-2</v>
      </c>
      <c r="M134" s="184">
        <f t="shared" si="10"/>
        <v>5.8948673469387758E-2</v>
      </c>
      <c r="N134" s="184">
        <v>0.14000000000000001</v>
      </c>
      <c r="O134" s="183">
        <f t="shared" si="11"/>
        <v>0.19894867346938777</v>
      </c>
      <c r="P134" s="185">
        <f t="shared" si="12"/>
        <v>29.630091239818288</v>
      </c>
    </row>
    <row r="135" spans="1:16" ht="15.75" x14ac:dyDescent="0.25">
      <c r="A135" s="81" t="s">
        <v>47</v>
      </c>
      <c r="B135" s="81">
        <v>0</v>
      </c>
      <c r="C135" s="82">
        <v>0.52039999999999997</v>
      </c>
      <c r="D135" s="82">
        <v>8.1014999999999997</v>
      </c>
      <c r="E135" s="82">
        <f t="shared" si="13"/>
        <v>8.6219000000000001</v>
      </c>
      <c r="F135" s="82">
        <v>38.985700000000001</v>
      </c>
      <c r="G135" s="82">
        <f t="shared" si="9"/>
        <v>22.115544930577109</v>
      </c>
      <c r="H135" s="190">
        <v>1</v>
      </c>
      <c r="I135" s="187"/>
      <c r="J135" s="81" t="s">
        <v>47</v>
      </c>
      <c r="K135" s="183">
        <f t="shared" si="7"/>
        <v>5.3102040816326533E-4</v>
      </c>
      <c r="L135" s="183">
        <f t="shared" si="8"/>
        <v>3.3067346938775513E-2</v>
      </c>
      <c r="M135" s="184">
        <f t="shared" si="10"/>
        <v>3.359836734693878E-2</v>
      </c>
      <c r="N135" s="184">
        <v>0.16</v>
      </c>
      <c r="O135" s="183">
        <f t="shared" si="11"/>
        <v>0.19359836734693878</v>
      </c>
      <c r="P135" s="185">
        <f t="shared" si="12"/>
        <v>17.354674942443438</v>
      </c>
    </row>
    <row r="136" spans="1:16" ht="15.75" x14ac:dyDescent="0.25">
      <c r="A136" s="54"/>
      <c r="B136" s="55"/>
      <c r="C136" s="54"/>
      <c r="D136" s="54"/>
      <c r="E136" s="54"/>
      <c r="F136" s="54"/>
      <c r="G136" s="54"/>
      <c r="H136" s="190"/>
    </row>
    <row r="137" spans="1:16" ht="15.75" x14ac:dyDescent="0.25">
      <c r="A137" s="54"/>
      <c r="B137" s="55"/>
      <c r="C137" s="54"/>
      <c r="D137" s="54"/>
      <c r="E137" s="54"/>
      <c r="F137" s="54"/>
      <c r="G137" s="54"/>
    </row>
    <row r="138" spans="1:16" ht="15.75" x14ac:dyDescent="0.25">
      <c r="A138" s="54"/>
      <c r="B138" s="55"/>
      <c r="C138" s="54"/>
      <c r="D138" s="54"/>
      <c r="E138" s="54"/>
      <c r="F138" s="54"/>
      <c r="G138" s="54"/>
    </row>
    <row r="139" spans="1:16" ht="15.75" x14ac:dyDescent="0.25">
      <c r="A139" s="54"/>
      <c r="B139" s="55"/>
      <c r="C139" s="54"/>
      <c r="D139" s="54"/>
      <c r="E139" s="54"/>
      <c r="F139" s="54"/>
      <c r="G139" s="54"/>
    </row>
    <row r="140" spans="1:16" ht="15.75" x14ac:dyDescent="0.25">
      <c r="A140" s="54"/>
      <c r="B140" s="55"/>
      <c r="C140" s="54"/>
      <c r="D140" s="54"/>
      <c r="E140" s="54"/>
      <c r="F140" s="54"/>
      <c r="G140" s="54"/>
    </row>
    <row r="141" spans="1:16" ht="15.75" x14ac:dyDescent="0.25">
      <c r="A141" s="54" t="s">
        <v>54</v>
      </c>
      <c r="B141" s="55"/>
      <c r="C141" s="54"/>
      <c r="D141" s="54"/>
      <c r="E141" s="54"/>
      <c r="F141" s="54"/>
      <c r="G141" s="54"/>
    </row>
    <row r="142" spans="1:16" ht="15.75" x14ac:dyDescent="0.25">
      <c r="A142" s="54"/>
      <c r="B142" s="55"/>
      <c r="C142" s="54"/>
      <c r="D142" s="54"/>
      <c r="E142" s="54"/>
      <c r="F142" s="54"/>
      <c r="G142" s="54"/>
    </row>
    <row r="143" spans="1:16" ht="15.75" x14ac:dyDescent="0.25">
      <c r="A143" s="54"/>
      <c r="B143" s="55"/>
      <c r="C143" s="54"/>
      <c r="D143" s="54"/>
      <c r="E143" s="54"/>
      <c r="F143" s="54"/>
      <c r="G143" s="54"/>
    </row>
    <row r="144" spans="1:16" ht="15.75" x14ac:dyDescent="0.25">
      <c r="B144" s="18"/>
      <c r="C144" s="113"/>
      <c r="D144" s="60"/>
      <c r="F144" s="60"/>
      <c r="G144" s="60"/>
    </row>
    <row r="145" spans="1:7" ht="15.75" x14ac:dyDescent="0.25">
      <c r="A145" s="72"/>
      <c r="B145" s="113"/>
      <c r="C145" s="113"/>
      <c r="D145" s="60"/>
      <c r="E145" s="60"/>
      <c r="G145" s="60"/>
    </row>
    <row r="146" spans="1:7" ht="15.75" x14ac:dyDescent="0.25">
      <c r="A146" s="60" t="s">
        <v>135</v>
      </c>
      <c r="B146" s="18"/>
    </row>
    <row r="147" spans="1:7" ht="15.75" x14ac:dyDescent="0.25">
      <c r="A147" s="30" t="s">
        <v>202</v>
      </c>
      <c r="B147" s="113"/>
      <c r="C147" s="113"/>
      <c r="D147" s="60"/>
    </row>
    <row r="148" spans="1:7" ht="15.75" x14ac:dyDescent="0.25">
      <c r="A148" s="30" t="s">
        <v>308</v>
      </c>
      <c r="B148" s="106"/>
      <c r="C148" s="60"/>
      <c r="D148" s="60"/>
    </row>
    <row r="149" spans="1:7" x14ac:dyDescent="0.25">
      <c r="B149" s="18"/>
    </row>
    <row r="150" spans="1:7" x14ac:dyDescent="0.25">
      <c r="B150" s="18"/>
    </row>
    <row r="151" spans="1:7" ht="15.75" x14ac:dyDescent="0.25">
      <c r="A151" s="60" t="s">
        <v>55</v>
      </c>
      <c r="B151" s="18"/>
      <c r="E151" s="60"/>
      <c r="F151" s="60" t="s">
        <v>56</v>
      </c>
    </row>
    <row r="152" spans="1:7" ht="15.75" x14ac:dyDescent="0.25">
      <c r="A152" s="60" t="s">
        <v>180</v>
      </c>
      <c r="B152" s="113" t="s">
        <v>63</v>
      </c>
      <c r="C152" s="113"/>
      <c r="E152" s="60"/>
      <c r="F152" s="60" t="s">
        <v>179</v>
      </c>
      <c r="G152" s="113" t="s">
        <v>181</v>
      </c>
    </row>
    <row r="153" spans="1:7" ht="15.75" x14ac:dyDescent="0.25">
      <c r="A153" s="60">
        <v>1</v>
      </c>
      <c r="B153" s="60">
        <v>1E-4</v>
      </c>
      <c r="C153" s="113"/>
      <c r="E153" s="60"/>
      <c r="F153" s="60">
        <v>1</v>
      </c>
      <c r="G153" s="113">
        <v>1E-3</v>
      </c>
    </row>
    <row r="154" spans="1:7" ht="15.75" x14ac:dyDescent="0.25">
      <c r="A154" s="60">
        <v>2</v>
      </c>
      <c r="B154" s="60">
        <v>1E-4</v>
      </c>
      <c r="C154" s="113"/>
      <c r="E154" s="60"/>
      <c r="F154" s="60">
        <v>2</v>
      </c>
      <c r="G154" s="113">
        <v>5.9999999999999995E-4</v>
      </c>
    </row>
    <row r="155" spans="1:7" ht="15.75" x14ac:dyDescent="0.25">
      <c r="A155" s="60">
        <v>3</v>
      </c>
      <c r="B155" s="60">
        <v>1.9999999999999998E-4</v>
      </c>
      <c r="C155" s="113"/>
      <c r="E155" s="60"/>
      <c r="F155" s="60">
        <v>3</v>
      </c>
      <c r="G155" s="113">
        <v>5.0000000000000001E-4</v>
      </c>
    </row>
    <row r="156" spans="1:7" ht="15.75" x14ac:dyDescent="0.25">
      <c r="A156" s="60">
        <v>4</v>
      </c>
      <c r="B156" s="60">
        <v>3.0000000000000003E-4</v>
      </c>
      <c r="C156" s="113"/>
      <c r="E156" s="60"/>
      <c r="F156" s="60">
        <v>4</v>
      </c>
      <c r="G156" s="113">
        <v>5.0000000000000001E-4</v>
      </c>
    </row>
    <row r="157" spans="1:7" ht="15.75" x14ac:dyDescent="0.25">
      <c r="A157" s="60">
        <v>5</v>
      </c>
      <c r="B157" s="60">
        <v>2.9999999999999997E-4</v>
      </c>
      <c r="C157" s="113"/>
      <c r="E157" s="60"/>
      <c r="F157" s="60">
        <v>5</v>
      </c>
      <c r="G157" s="113">
        <v>5.0000000000000001E-4</v>
      </c>
    </row>
    <row r="158" spans="1:7" ht="15.75" x14ac:dyDescent="0.25">
      <c r="A158" s="60">
        <v>6</v>
      </c>
      <c r="B158" s="60">
        <v>1.9999999999999998E-4</v>
      </c>
      <c r="C158" s="113"/>
      <c r="E158" s="60"/>
      <c r="F158" s="60">
        <v>6</v>
      </c>
      <c r="G158" s="113">
        <v>6.9999999999999999E-4</v>
      </c>
    </row>
    <row r="159" spans="1:7" ht="15.75" x14ac:dyDescent="0.25">
      <c r="A159" s="60">
        <v>7</v>
      </c>
      <c r="B159" s="60">
        <v>2.0000000000000001E-4</v>
      </c>
      <c r="C159" s="113"/>
      <c r="E159" s="60"/>
      <c r="F159" s="60">
        <v>7</v>
      </c>
      <c r="G159" s="113">
        <v>8.0000000000000004E-4</v>
      </c>
    </row>
    <row r="160" spans="1:7" ht="15.75" x14ac:dyDescent="0.25">
      <c r="A160" s="60">
        <v>8</v>
      </c>
      <c r="B160" s="60">
        <v>1E-4</v>
      </c>
      <c r="C160" s="113"/>
      <c r="E160" s="60"/>
      <c r="F160" s="60">
        <v>8</v>
      </c>
      <c r="G160" s="113">
        <v>5.0000000000000001E-4</v>
      </c>
    </row>
    <row r="161" spans="1:7" ht="15.75" x14ac:dyDescent="0.25">
      <c r="A161" s="60">
        <v>9</v>
      </c>
      <c r="B161" s="60">
        <v>5.0000000000000001E-4</v>
      </c>
      <c r="C161" s="113"/>
      <c r="E161" s="60"/>
      <c r="F161" s="60">
        <v>9</v>
      </c>
      <c r="G161" s="113">
        <v>6.9999999999999999E-4</v>
      </c>
    </row>
    <row r="162" spans="1:7" ht="15.75" x14ac:dyDescent="0.25">
      <c r="A162" s="60">
        <v>10</v>
      </c>
      <c r="B162" s="60">
        <v>2.0000000000000001E-4</v>
      </c>
      <c r="C162" s="113"/>
      <c r="E162" s="60"/>
      <c r="F162" s="60">
        <v>10</v>
      </c>
      <c r="G162" s="113">
        <v>1E-3</v>
      </c>
    </row>
    <row r="163" spans="1:7" ht="15.75" x14ac:dyDescent="0.25">
      <c r="A163" s="60">
        <v>11</v>
      </c>
      <c r="B163" s="60">
        <v>1E-4</v>
      </c>
      <c r="C163" s="113"/>
      <c r="E163" s="60"/>
      <c r="F163" s="60">
        <v>11</v>
      </c>
      <c r="G163" s="113">
        <v>6.9999999999999999E-4</v>
      </c>
    </row>
    <row r="164" spans="1:7" ht="15.75" x14ac:dyDescent="0.25">
      <c r="A164" s="60">
        <v>12</v>
      </c>
      <c r="B164" s="60">
        <v>2.0000000000000001E-4</v>
      </c>
      <c r="C164" s="113"/>
      <c r="E164" s="60"/>
      <c r="F164" s="60">
        <v>12</v>
      </c>
      <c r="G164" s="113">
        <v>6.9999999999999999E-4</v>
      </c>
    </row>
    <row r="165" spans="1:7" ht="15.75" x14ac:dyDescent="0.25">
      <c r="A165" s="60">
        <v>13</v>
      </c>
      <c r="B165" s="60">
        <v>2.0000000000000001E-4</v>
      </c>
      <c r="E165" s="60"/>
      <c r="F165" s="60">
        <v>13</v>
      </c>
      <c r="G165" s="113">
        <v>6.9999999999999999E-4</v>
      </c>
    </row>
    <row r="166" spans="1:7" ht="15.75" x14ac:dyDescent="0.25">
      <c r="A166" s="60">
        <v>14</v>
      </c>
      <c r="B166" s="60">
        <v>2.9999999999999997E-4</v>
      </c>
      <c r="C166" s="113"/>
      <c r="E166" s="60"/>
      <c r="F166" s="60">
        <v>14</v>
      </c>
      <c r="G166" s="113">
        <v>1E-3</v>
      </c>
    </row>
    <row r="167" spans="1:7" ht="15.75" x14ac:dyDescent="0.25">
      <c r="A167" s="60">
        <v>15</v>
      </c>
      <c r="B167" s="60">
        <v>1E-4</v>
      </c>
      <c r="C167" s="113"/>
      <c r="E167" s="60"/>
      <c r="F167" s="60">
        <v>15</v>
      </c>
      <c r="G167" s="113">
        <v>6.9999999999999999E-4</v>
      </c>
    </row>
    <row r="168" spans="1:7" ht="15.75" x14ac:dyDescent="0.25">
      <c r="A168" s="60">
        <v>16</v>
      </c>
      <c r="B168" s="60">
        <v>2.0000000000000001E-4</v>
      </c>
      <c r="C168" s="113"/>
      <c r="E168" s="60"/>
      <c r="F168" s="60">
        <v>16</v>
      </c>
      <c r="G168" s="113">
        <v>5.9999999999999995E-4</v>
      </c>
    </row>
    <row r="169" spans="1:7" ht="15.75" x14ac:dyDescent="0.25">
      <c r="A169" s="60">
        <v>17</v>
      </c>
      <c r="B169" s="60">
        <v>5.0000000000000001E-4</v>
      </c>
      <c r="C169" s="113"/>
      <c r="E169" s="60"/>
      <c r="F169" s="60">
        <v>17</v>
      </c>
      <c r="G169" s="113">
        <v>1.6000000000000001E-3</v>
      </c>
    </row>
    <row r="170" spans="1:7" ht="15.75" x14ac:dyDescent="0.25">
      <c r="A170" s="60">
        <v>18</v>
      </c>
      <c r="B170" s="60">
        <v>2.0000000000000001E-4</v>
      </c>
      <c r="C170" s="113"/>
      <c r="E170" s="60"/>
      <c r="F170" s="60">
        <v>18</v>
      </c>
      <c r="G170" s="113">
        <v>1E-3</v>
      </c>
    </row>
    <row r="171" spans="1:7" ht="15.75" x14ac:dyDescent="0.25">
      <c r="A171" s="60">
        <v>19</v>
      </c>
      <c r="B171" s="60">
        <v>3.9999999999999996E-4</v>
      </c>
      <c r="C171" s="113"/>
      <c r="E171" s="60"/>
      <c r="F171" s="60">
        <v>19</v>
      </c>
      <c r="G171" s="113">
        <v>8.9999999999999998E-4</v>
      </c>
    </row>
    <row r="172" spans="1:7" ht="15.75" x14ac:dyDescent="0.25">
      <c r="A172" s="60">
        <v>20</v>
      </c>
      <c r="B172" s="60">
        <v>2.9999999999999997E-4</v>
      </c>
      <c r="C172" s="113"/>
      <c r="E172" s="60"/>
      <c r="F172" s="60">
        <v>20</v>
      </c>
      <c r="G172" s="113">
        <v>1E-3</v>
      </c>
    </row>
    <row r="173" spans="1:7" ht="15.75" x14ac:dyDescent="0.25">
      <c r="A173" s="60">
        <v>21</v>
      </c>
      <c r="B173" s="60">
        <v>2.0000000000000001E-4</v>
      </c>
      <c r="C173" s="60"/>
      <c r="E173" s="60"/>
      <c r="F173" s="60">
        <v>21</v>
      </c>
      <c r="G173" s="113">
        <v>5.0000000000000001E-4</v>
      </c>
    </row>
    <row r="174" spans="1:7" ht="15.75" x14ac:dyDescent="0.25">
      <c r="A174" s="60">
        <v>22</v>
      </c>
      <c r="B174" s="60">
        <v>2.0000000000000001E-4</v>
      </c>
      <c r="C174" s="113"/>
      <c r="E174" s="60"/>
      <c r="F174" s="60">
        <v>22</v>
      </c>
      <c r="G174" s="113">
        <v>4.0000000000000002E-4</v>
      </c>
    </row>
    <row r="175" spans="1:7" ht="15.75" x14ac:dyDescent="0.25">
      <c r="A175" s="60">
        <v>23</v>
      </c>
      <c r="B175" s="113"/>
      <c r="C175" s="60"/>
      <c r="E175" s="60"/>
      <c r="F175" s="60">
        <v>23</v>
      </c>
      <c r="G175" s="113">
        <v>1.1999999999999999E-3</v>
      </c>
    </row>
    <row r="176" spans="1:7" ht="15.75" x14ac:dyDescent="0.25">
      <c r="A176" s="60">
        <v>24</v>
      </c>
      <c r="B176" s="113"/>
      <c r="C176" s="60"/>
      <c r="E176" s="60"/>
      <c r="F176" s="60">
        <v>24</v>
      </c>
      <c r="G176" s="113">
        <v>8.9999999999999998E-4</v>
      </c>
    </row>
    <row r="177" spans="1:7" ht="15.75" x14ac:dyDescent="0.25">
      <c r="A177" s="60">
        <v>25</v>
      </c>
      <c r="B177" s="113"/>
      <c r="C177" s="60"/>
      <c r="E177" s="60"/>
      <c r="F177" s="60">
        <v>25</v>
      </c>
      <c r="G177" s="113">
        <v>6.9999999999999999E-4</v>
      </c>
    </row>
    <row r="178" spans="1:7" ht="15.75" x14ac:dyDescent="0.25">
      <c r="A178" s="60">
        <v>26</v>
      </c>
      <c r="B178" s="113"/>
      <c r="C178" s="60"/>
      <c r="E178" s="60"/>
      <c r="F178" s="60">
        <v>26</v>
      </c>
      <c r="G178" s="61">
        <v>8.9999999999999998E-4</v>
      </c>
    </row>
    <row r="179" spans="1:7" ht="15.75" x14ac:dyDescent="0.25">
      <c r="A179" s="60">
        <v>27</v>
      </c>
      <c r="B179" s="113"/>
      <c r="C179" s="60"/>
      <c r="E179" s="60"/>
      <c r="F179" s="60">
        <v>27</v>
      </c>
      <c r="G179" s="61">
        <v>1.2999999999999999E-3</v>
      </c>
    </row>
    <row r="180" spans="1:7" ht="15.75" x14ac:dyDescent="0.25">
      <c r="A180" s="60">
        <v>28</v>
      </c>
      <c r="B180" s="113"/>
      <c r="C180" s="60"/>
      <c r="E180" s="60"/>
      <c r="F180" s="60">
        <v>28</v>
      </c>
      <c r="G180" s="61">
        <v>5.9999999999999995E-4</v>
      </c>
    </row>
    <row r="181" spans="1:7" ht="15.75" x14ac:dyDescent="0.25">
      <c r="A181" s="60">
        <v>29</v>
      </c>
      <c r="B181" s="113"/>
      <c r="C181" s="60"/>
      <c r="E181" s="60"/>
      <c r="F181" s="60">
        <v>29</v>
      </c>
      <c r="G181" s="61">
        <v>6.9999999999999999E-4</v>
      </c>
    </row>
    <row r="182" spans="1:7" ht="15.75" x14ac:dyDescent="0.25">
      <c r="A182" s="60">
        <v>30</v>
      </c>
      <c r="B182" s="113"/>
      <c r="C182" s="60"/>
      <c r="E182" s="60"/>
      <c r="F182" s="60">
        <v>30</v>
      </c>
      <c r="G182" s="61">
        <v>8.9999999999999998E-4</v>
      </c>
    </row>
    <row r="183" spans="1:7" ht="15.75" x14ac:dyDescent="0.25">
      <c r="A183" s="112" t="s">
        <v>57</v>
      </c>
      <c r="B183" s="63">
        <f>AVERAGE(B153:B174)</f>
        <v>2.318181818181818E-4</v>
      </c>
      <c r="C183" s="61"/>
      <c r="E183" s="63"/>
      <c r="F183" s="60" t="s">
        <v>57</v>
      </c>
      <c r="G183" s="64">
        <f>AVERAGE(G153:G182)</f>
        <v>7.9333333333333339E-4</v>
      </c>
    </row>
    <row r="184" spans="1:7" ht="15.75" x14ac:dyDescent="0.25">
      <c r="A184" s="112" t="s">
        <v>58</v>
      </c>
      <c r="B184" s="61">
        <f>STDEV(B153:B174)</f>
        <v>1.1705254675272426E-4</v>
      </c>
      <c r="C184" s="61"/>
      <c r="E184" s="60"/>
      <c r="F184" s="60" t="s">
        <v>58</v>
      </c>
      <c r="G184" s="65">
        <f>STDEV(G153:G182)</f>
        <v>2.6901266901756509E-4</v>
      </c>
    </row>
    <row r="185" spans="1:7" ht="15.75" x14ac:dyDescent="0.25">
      <c r="A185" s="112"/>
      <c r="B185" s="61"/>
      <c r="C185" s="61"/>
      <c r="E185" s="60"/>
      <c r="F185" s="60"/>
      <c r="G185" s="65"/>
    </row>
    <row r="186" spans="1:7" x14ac:dyDescent="0.25">
      <c r="B186" s="18"/>
    </row>
    <row r="187" spans="1:7" x14ac:dyDescent="0.25">
      <c r="B187" s="18"/>
    </row>
    <row r="188" spans="1:7" x14ac:dyDescent="0.25">
      <c r="B188" s="18"/>
    </row>
    <row r="189" spans="1:7" x14ac:dyDescent="0.25">
      <c r="B189" s="18"/>
    </row>
    <row r="190" spans="1:7" x14ac:dyDescent="0.25">
      <c r="B190" s="18"/>
    </row>
    <row r="191" spans="1:7" x14ac:dyDescent="0.25">
      <c r="B191" s="18"/>
    </row>
    <row r="192" spans="1:7" x14ac:dyDescent="0.25">
      <c r="B192" s="18"/>
    </row>
    <row r="193" spans="2:2" x14ac:dyDescent="0.25">
      <c r="B193" s="18"/>
    </row>
    <row r="194" spans="2:2" x14ac:dyDescent="0.25">
      <c r="B194" s="18"/>
    </row>
    <row r="195" spans="2:2" x14ac:dyDescent="0.25">
      <c r="B195" s="18"/>
    </row>
    <row r="196" spans="2:2" x14ac:dyDescent="0.25">
      <c r="B196" s="18"/>
    </row>
    <row r="197" spans="2:2" x14ac:dyDescent="0.25">
      <c r="B197" s="18"/>
    </row>
    <row r="198" spans="2:2" x14ac:dyDescent="0.25">
      <c r="B198" s="18"/>
    </row>
    <row r="199" spans="2:2" x14ac:dyDescent="0.25">
      <c r="B199" s="18"/>
    </row>
    <row r="200" spans="2:2" x14ac:dyDescent="0.25">
      <c r="B200" s="18"/>
    </row>
    <row r="201" spans="2:2" x14ac:dyDescent="0.25">
      <c r="B201" s="18"/>
    </row>
    <row r="202" spans="2:2" x14ac:dyDescent="0.25">
      <c r="B202" s="18"/>
    </row>
    <row r="203" spans="2:2" x14ac:dyDescent="0.25">
      <c r="B203" s="18"/>
    </row>
    <row r="204" spans="2:2" x14ac:dyDescent="0.25">
      <c r="B204" s="18"/>
    </row>
    <row r="205" spans="2:2" x14ac:dyDescent="0.25">
      <c r="B205" s="18"/>
    </row>
    <row r="206" spans="2:2" x14ac:dyDescent="0.25">
      <c r="B206" s="18"/>
    </row>
    <row r="207" spans="2:2" x14ac:dyDescent="0.25">
      <c r="B207" s="18"/>
    </row>
    <row r="208" spans="2:2" x14ac:dyDescent="0.25">
      <c r="B208" s="18"/>
    </row>
    <row r="209" spans="2:2" x14ac:dyDescent="0.25">
      <c r="B209" s="18"/>
    </row>
    <row r="210" spans="2:2" x14ac:dyDescent="0.25">
      <c r="B210" s="18"/>
    </row>
    <row r="211" spans="2:2" x14ac:dyDescent="0.25">
      <c r="B211" s="18"/>
    </row>
    <row r="212" spans="2:2" x14ac:dyDescent="0.25">
      <c r="B212" s="18"/>
    </row>
    <row r="213" spans="2:2" x14ac:dyDescent="0.25">
      <c r="B213" s="18"/>
    </row>
    <row r="214" spans="2:2" x14ac:dyDescent="0.25">
      <c r="B214" s="18"/>
    </row>
    <row r="215" spans="2:2" x14ac:dyDescent="0.25">
      <c r="B215" s="18"/>
    </row>
    <row r="216" spans="2:2" x14ac:dyDescent="0.25">
      <c r="B216" s="18"/>
    </row>
    <row r="217" spans="2:2" x14ac:dyDescent="0.25">
      <c r="B217" s="18"/>
    </row>
    <row r="218" spans="2:2" x14ac:dyDescent="0.25">
      <c r="B218" s="18"/>
    </row>
    <row r="219" spans="2:2" x14ac:dyDescent="0.25">
      <c r="B219" s="18"/>
    </row>
    <row r="220" spans="2:2" x14ac:dyDescent="0.25">
      <c r="B220" s="18"/>
    </row>
    <row r="221" spans="2:2" x14ac:dyDescent="0.25">
      <c r="B221" s="18"/>
    </row>
    <row r="222" spans="2:2" x14ac:dyDescent="0.25">
      <c r="B222" s="18"/>
    </row>
    <row r="223" spans="2:2" x14ac:dyDescent="0.25">
      <c r="B223" s="18"/>
    </row>
    <row r="224" spans="2:2" x14ac:dyDescent="0.25">
      <c r="B224" s="18"/>
    </row>
    <row r="225" spans="2:2" x14ac:dyDescent="0.25">
      <c r="B225" s="18"/>
    </row>
    <row r="226" spans="2:2" x14ac:dyDescent="0.25">
      <c r="B226" s="18"/>
    </row>
    <row r="227" spans="2:2" x14ac:dyDescent="0.25">
      <c r="B227" s="18"/>
    </row>
    <row r="228" spans="2:2" x14ac:dyDescent="0.25">
      <c r="B228" s="18"/>
    </row>
    <row r="229" spans="2:2" x14ac:dyDescent="0.25">
      <c r="B229" s="18"/>
    </row>
    <row r="230" spans="2:2" x14ac:dyDescent="0.25">
      <c r="B230" s="18"/>
    </row>
    <row r="231" spans="2:2" x14ac:dyDescent="0.25">
      <c r="B231" s="18"/>
    </row>
    <row r="232" spans="2:2" x14ac:dyDescent="0.25">
      <c r="B232" s="18"/>
    </row>
    <row r="233" spans="2:2" x14ac:dyDescent="0.25">
      <c r="B233" s="18"/>
    </row>
    <row r="234" spans="2:2" x14ac:dyDescent="0.25">
      <c r="B234" s="18"/>
    </row>
    <row r="235" spans="2:2" x14ac:dyDescent="0.25">
      <c r="B235" s="18"/>
    </row>
    <row r="236" spans="2:2" x14ac:dyDescent="0.25">
      <c r="B236" s="18"/>
    </row>
    <row r="237" spans="2:2" x14ac:dyDescent="0.25">
      <c r="B237" s="18"/>
    </row>
    <row r="238" spans="2:2" x14ac:dyDescent="0.25">
      <c r="B238" s="18"/>
    </row>
    <row r="239" spans="2:2" x14ac:dyDescent="0.25">
      <c r="B239" s="18"/>
    </row>
    <row r="240" spans="2:2" x14ac:dyDescent="0.25">
      <c r="B240" s="18"/>
    </row>
    <row r="241" spans="2:2" x14ac:dyDescent="0.25">
      <c r="B241" s="18"/>
    </row>
    <row r="242" spans="2:2" x14ac:dyDescent="0.25">
      <c r="B242" s="18"/>
    </row>
    <row r="243" spans="2:2" x14ac:dyDescent="0.25">
      <c r="B243" s="18"/>
    </row>
    <row r="244" spans="2:2" x14ac:dyDescent="0.25">
      <c r="B244" s="18"/>
    </row>
    <row r="245" spans="2:2" x14ac:dyDescent="0.25">
      <c r="B245" s="18"/>
    </row>
    <row r="246" spans="2:2" x14ac:dyDescent="0.25">
      <c r="B246" s="18"/>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zoomScale="106" zoomScaleNormal="106" workbookViewId="0">
      <selection activeCell="C5" sqref="C5"/>
    </sheetView>
  </sheetViews>
  <sheetFormatPr baseColWidth="10" defaultColWidth="8.85546875" defaultRowHeight="15" x14ac:dyDescent="0.25"/>
  <cols>
    <col min="2" max="2" width="9.140625" customWidth="1"/>
    <col min="3" max="3" width="10.42578125" customWidth="1"/>
    <col min="4" max="4" width="8.42578125" customWidth="1"/>
    <col min="5" max="5" width="15.42578125" customWidth="1"/>
    <col min="6" max="6" width="10.140625" customWidth="1"/>
    <col min="7" max="7" width="14" customWidth="1"/>
  </cols>
  <sheetData>
    <row r="1" spans="1:16" ht="15.75" x14ac:dyDescent="0.25">
      <c r="A1" s="54" t="s">
        <v>5</v>
      </c>
      <c r="B1" s="54"/>
      <c r="C1" s="54"/>
      <c r="D1" s="54"/>
      <c r="E1" s="54"/>
      <c r="F1" s="54"/>
      <c r="G1" s="54"/>
    </row>
    <row r="2" spans="1:16" ht="15.75" x14ac:dyDescent="0.25">
      <c r="A2" s="54" t="s">
        <v>52</v>
      </c>
      <c r="B2" s="54"/>
      <c r="C2" s="54"/>
      <c r="D2" s="54"/>
      <c r="E2" s="54"/>
      <c r="F2" s="54"/>
      <c r="G2" s="54"/>
    </row>
    <row r="3" spans="1:16" ht="15.75" x14ac:dyDescent="0.25">
      <c r="A3" s="54" t="s">
        <v>196</v>
      </c>
      <c r="B3" s="54"/>
      <c r="C3" s="54"/>
      <c r="D3" s="54"/>
      <c r="E3" s="54"/>
      <c r="F3" s="54"/>
      <c r="G3" s="54"/>
    </row>
    <row r="4" spans="1:16" s="11" customFormat="1" ht="15.75" x14ac:dyDescent="0.25">
      <c r="A4" s="54" t="s">
        <v>130</v>
      </c>
      <c r="B4" s="54"/>
      <c r="C4" s="54"/>
      <c r="D4" s="54"/>
      <c r="E4" s="54"/>
      <c r="F4" s="54"/>
      <c r="G4" s="54"/>
    </row>
    <row r="5" spans="1:16" s="11" customFormat="1" ht="15.75" x14ac:dyDescent="0.25">
      <c r="B5" s="56"/>
      <c r="C5" s="54"/>
      <c r="D5" s="54"/>
      <c r="E5" s="54" t="s">
        <v>178</v>
      </c>
      <c r="F5" s="54"/>
      <c r="G5" s="54"/>
    </row>
    <row r="6" spans="1:16" s="11" customFormat="1" ht="15.75" x14ac:dyDescent="0.25">
      <c r="C6" s="56"/>
      <c r="D6" s="56" t="s">
        <v>134</v>
      </c>
      <c r="E6" s="70"/>
      <c r="F6" s="56"/>
      <c r="G6" s="56"/>
      <c r="K6" s="11" t="s">
        <v>133</v>
      </c>
    </row>
    <row r="7" spans="1:16" s="11" customFormat="1" ht="15.75" x14ac:dyDescent="0.25">
      <c r="A7" s="110"/>
      <c r="B7" s="73"/>
      <c r="C7" s="249"/>
      <c r="D7" s="250"/>
      <c r="E7" s="54"/>
      <c r="F7" s="54"/>
      <c r="G7" s="54"/>
    </row>
    <row r="8" spans="1:16" s="11" customFormat="1" ht="15.75" x14ac:dyDescent="0.25">
      <c r="A8" s="162" t="s">
        <v>12</v>
      </c>
      <c r="B8" s="162" t="s">
        <v>188</v>
      </c>
      <c r="C8" s="56" t="s">
        <v>17</v>
      </c>
      <c r="D8" s="162" t="s">
        <v>49</v>
      </c>
      <c r="E8" s="56" t="s">
        <v>15</v>
      </c>
      <c r="F8" s="56" t="s">
        <v>50</v>
      </c>
      <c r="G8" s="158" t="s">
        <v>51</v>
      </c>
      <c r="H8" s="158" t="s">
        <v>195</v>
      </c>
      <c r="I8" s="158"/>
      <c r="J8" s="162" t="s">
        <v>12</v>
      </c>
      <c r="K8" s="56" t="s">
        <v>17</v>
      </c>
      <c r="L8" s="162" t="s">
        <v>49</v>
      </c>
      <c r="M8" s="56" t="s">
        <v>15</v>
      </c>
      <c r="N8" s="56" t="s">
        <v>173</v>
      </c>
      <c r="O8" s="56" t="s">
        <v>197</v>
      </c>
      <c r="P8" s="158" t="s">
        <v>187</v>
      </c>
    </row>
    <row r="9" spans="1:16" s="11" customFormat="1" ht="15.75" x14ac:dyDescent="0.25">
      <c r="A9" s="162" t="s">
        <v>18</v>
      </c>
      <c r="B9" s="162">
        <v>1</v>
      </c>
      <c r="C9" s="162">
        <v>1.6859999999999999</v>
      </c>
      <c r="D9" s="162">
        <v>1.423</v>
      </c>
      <c r="E9" s="162">
        <f>C9+D9</f>
        <v>3.109</v>
      </c>
      <c r="F9" s="162">
        <v>205.55</v>
      </c>
      <c r="G9" s="71">
        <f>(E9*100)/F9</f>
        <v>1.5125273656044755</v>
      </c>
      <c r="H9" s="162">
        <v>1</v>
      </c>
      <c r="I9" s="54"/>
      <c r="J9" s="162" t="s">
        <v>18</v>
      </c>
      <c r="K9" s="115">
        <f t="shared" ref="K9:K38" si="0">(C9*0.0033)/0.95</f>
        <v>5.8566315789473685E-3</v>
      </c>
      <c r="L9" s="115">
        <f t="shared" ref="L9:L38" si="1">(D9*0.0062)/0.95</f>
        <v>9.2869473684210526E-3</v>
      </c>
      <c r="M9" s="58">
        <f>K9+L9</f>
        <v>1.5143578947368421E-2</v>
      </c>
      <c r="N9" s="58">
        <v>0.92879999999999996</v>
      </c>
      <c r="O9" s="115">
        <f>+N9+M9</f>
        <v>0.94394357894736836</v>
      </c>
      <c r="P9" s="163">
        <f>+(M9*100)/O9</f>
        <v>1.604288570324899</v>
      </c>
    </row>
    <row r="10" spans="1:16" s="11" customFormat="1" ht="15.75" x14ac:dyDescent="0.25">
      <c r="A10" s="162" t="s">
        <v>19</v>
      </c>
      <c r="B10" s="162">
        <v>0</v>
      </c>
      <c r="C10" s="162">
        <v>1.6519999999999999</v>
      </c>
      <c r="D10" s="162">
        <v>1.1850000000000001</v>
      </c>
      <c r="E10" s="162">
        <f t="shared" ref="E10:E38" si="2">C10+D10</f>
        <v>2.8369999999999997</v>
      </c>
      <c r="F10" s="162">
        <v>197.75</v>
      </c>
      <c r="G10" s="71">
        <f t="shared" ref="G10:G38" si="3">(E10*100)/F10</f>
        <v>1.4346396965865993</v>
      </c>
      <c r="H10" s="162">
        <v>1</v>
      </c>
      <c r="I10" s="54"/>
      <c r="J10" s="162" t="s">
        <v>19</v>
      </c>
      <c r="K10" s="115">
        <f t="shared" si="0"/>
        <v>5.7385263157894743E-3</v>
      </c>
      <c r="L10" s="115">
        <f t="shared" si="1"/>
        <v>7.7336842105263162E-3</v>
      </c>
      <c r="M10" s="58">
        <f t="shared" ref="M10:M38" si="4">K10+L10</f>
        <v>1.3472210526315791E-2</v>
      </c>
      <c r="N10" s="58">
        <v>1.1046</v>
      </c>
      <c r="O10" s="115">
        <f t="shared" ref="O10:O38" si="5">+N10+M10</f>
        <v>1.1180722105263159</v>
      </c>
      <c r="P10" s="163">
        <f t="shared" ref="P10:P38" si="6">+(M10*100)/O10</f>
        <v>1.2049499486239756</v>
      </c>
    </row>
    <row r="11" spans="1:16" s="11" customFormat="1" ht="15.75" x14ac:dyDescent="0.25">
      <c r="A11" s="162" t="s">
        <v>20</v>
      </c>
      <c r="B11" s="162">
        <v>0</v>
      </c>
      <c r="C11" s="162">
        <v>2.4649999999999999</v>
      </c>
      <c r="D11" s="162">
        <v>1.802</v>
      </c>
      <c r="E11" s="162">
        <f t="shared" si="2"/>
        <v>4.2669999999999995</v>
      </c>
      <c r="F11" s="162">
        <v>179.69</v>
      </c>
      <c r="G11" s="71">
        <f t="shared" si="3"/>
        <v>2.3746452223273411</v>
      </c>
      <c r="H11" s="162">
        <v>1</v>
      </c>
      <c r="I11" s="54"/>
      <c r="J11" s="162" t="s">
        <v>20</v>
      </c>
      <c r="K11" s="115">
        <f t="shared" si="0"/>
        <v>8.5626315789473686E-3</v>
      </c>
      <c r="L11" s="115">
        <f t="shared" si="1"/>
        <v>1.176042105263158E-2</v>
      </c>
      <c r="M11" s="58">
        <f t="shared" si="4"/>
        <v>2.032305263157895E-2</v>
      </c>
      <c r="N11" s="58">
        <v>1.1192</v>
      </c>
      <c r="O11" s="115">
        <f t="shared" si="5"/>
        <v>1.1395230526315789</v>
      </c>
      <c r="P11" s="163">
        <f t="shared" si="6"/>
        <v>1.783470074137204</v>
      </c>
    </row>
    <row r="12" spans="1:16" s="11" customFormat="1" ht="15.75" x14ac:dyDescent="0.25">
      <c r="A12" s="162" t="s">
        <v>21</v>
      </c>
      <c r="B12" s="162">
        <v>1</v>
      </c>
      <c r="C12" s="162">
        <v>2.2629999999999999</v>
      </c>
      <c r="D12" s="162">
        <v>2.7240000000000002</v>
      </c>
      <c r="E12" s="162">
        <f t="shared" si="2"/>
        <v>4.9870000000000001</v>
      </c>
      <c r="F12" s="162">
        <v>184.8</v>
      </c>
      <c r="G12" s="71">
        <f t="shared" si="3"/>
        <v>2.6985930735930732</v>
      </c>
      <c r="H12" s="162">
        <v>1</v>
      </c>
      <c r="I12" s="54"/>
      <c r="J12" s="162" t="s">
        <v>21</v>
      </c>
      <c r="K12" s="115">
        <f t="shared" si="0"/>
        <v>7.8609473684210524E-3</v>
      </c>
      <c r="L12" s="115">
        <f t="shared" si="1"/>
        <v>1.7777684210526317E-2</v>
      </c>
      <c r="M12" s="58">
        <f t="shared" si="4"/>
        <v>2.5638631578947371E-2</v>
      </c>
      <c r="N12" s="58">
        <v>0.99309999999999998</v>
      </c>
      <c r="O12" s="115">
        <f t="shared" si="5"/>
        <v>1.0187386315789473</v>
      </c>
      <c r="P12" s="163">
        <f t="shared" si="6"/>
        <v>2.516703576776111</v>
      </c>
    </row>
    <row r="13" spans="1:16" s="11" customFormat="1" ht="15.75" x14ac:dyDescent="0.25">
      <c r="A13" s="162" t="s">
        <v>22</v>
      </c>
      <c r="B13" s="162">
        <v>0</v>
      </c>
      <c r="C13" s="162">
        <v>4.29</v>
      </c>
      <c r="D13" s="162">
        <v>9.5000000000000001E-2</v>
      </c>
      <c r="E13" s="162">
        <f t="shared" si="2"/>
        <v>4.3849999999999998</v>
      </c>
      <c r="F13" s="162">
        <v>152.49</v>
      </c>
      <c r="G13" s="71">
        <f t="shared" si="3"/>
        <v>2.8755983998950749</v>
      </c>
      <c r="H13" s="162">
        <v>1</v>
      </c>
      <c r="I13" s="54"/>
      <c r="J13" s="162" t="s">
        <v>22</v>
      </c>
      <c r="K13" s="115">
        <f t="shared" si="0"/>
        <v>1.4902105263157895E-2</v>
      </c>
      <c r="L13" s="115">
        <f t="shared" si="1"/>
        <v>6.2E-4</v>
      </c>
      <c r="M13" s="58">
        <f t="shared" si="4"/>
        <v>1.5522105263157896E-2</v>
      </c>
      <c r="N13" s="58">
        <v>0.93240000000000001</v>
      </c>
      <c r="O13" s="115">
        <f t="shared" si="5"/>
        <v>0.9479221052631579</v>
      </c>
      <c r="P13" s="163">
        <f t="shared" si="6"/>
        <v>1.6374874240166306</v>
      </c>
    </row>
    <row r="14" spans="1:16" s="11" customFormat="1" ht="15.75" x14ac:dyDescent="0.25">
      <c r="A14" s="162" t="s">
        <v>23</v>
      </c>
      <c r="B14" s="162">
        <v>1</v>
      </c>
      <c r="C14" s="162">
        <v>2.62</v>
      </c>
      <c r="D14" s="162">
        <v>16.366</v>
      </c>
      <c r="E14" s="162">
        <f t="shared" si="2"/>
        <v>18.986000000000001</v>
      </c>
      <c r="F14" s="162">
        <v>197.19</v>
      </c>
      <c r="G14" s="71">
        <f t="shared" si="3"/>
        <v>9.6282772960089265</v>
      </c>
      <c r="H14" s="162">
        <v>1</v>
      </c>
      <c r="I14" s="54"/>
      <c r="J14" s="162" t="s">
        <v>23</v>
      </c>
      <c r="K14" s="115">
        <f t="shared" si="0"/>
        <v>9.101052631578949E-3</v>
      </c>
      <c r="L14" s="115">
        <f t="shared" si="1"/>
        <v>0.10680968421052632</v>
      </c>
      <c r="M14" s="58">
        <f t="shared" si="4"/>
        <v>0.11591073684210527</v>
      </c>
      <c r="N14" s="58">
        <v>1.0434000000000001</v>
      </c>
      <c r="O14" s="115">
        <f t="shared" si="5"/>
        <v>1.1593107368421054</v>
      </c>
      <c r="P14" s="163">
        <f t="shared" si="6"/>
        <v>9.9982457816132495</v>
      </c>
    </row>
    <row r="15" spans="1:16" s="11" customFormat="1" ht="15.75" x14ac:dyDescent="0.25">
      <c r="A15" s="162" t="s">
        <v>24</v>
      </c>
      <c r="B15" s="162">
        <v>0</v>
      </c>
      <c r="C15" s="162">
        <v>4.54</v>
      </c>
      <c r="D15" s="162">
        <v>0.84599999999999997</v>
      </c>
      <c r="E15" s="162">
        <f t="shared" si="2"/>
        <v>5.3860000000000001</v>
      </c>
      <c r="F15" s="162">
        <v>186.22</v>
      </c>
      <c r="G15" s="71">
        <f t="shared" si="3"/>
        <v>2.8922779508108691</v>
      </c>
      <c r="H15" s="162">
        <v>1</v>
      </c>
      <c r="I15" s="54"/>
      <c r="J15" s="162" t="s">
        <v>24</v>
      </c>
      <c r="K15" s="115">
        <f t="shared" si="0"/>
        <v>1.5770526315789474E-2</v>
      </c>
      <c r="L15" s="115">
        <f t="shared" si="1"/>
        <v>5.5212631578947366E-3</v>
      </c>
      <c r="M15" s="58">
        <f t="shared" si="4"/>
        <v>2.1291789473684212E-2</v>
      </c>
      <c r="N15" s="58">
        <v>1.1014999999999999</v>
      </c>
      <c r="O15" s="115">
        <f t="shared" si="5"/>
        <v>1.1227917894736841</v>
      </c>
      <c r="P15" s="163">
        <f t="shared" si="6"/>
        <v>1.8963257189175631</v>
      </c>
    </row>
    <row r="16" spans="1:16" s="11" customFormat="1" ht="15.75" x14ac:dyDescent="0.25">
      <c r="A16" s="162" t="s">
        <v>25</v>
      </c>
      <c r="B16" s="162">
        <v>0</v>
      </c>
      <c r="C16" s="162">
        <v>3.6280000000000001</v>
      </c>
      <c r="D16" s="162">
        <v>1.873</v>
      </c>
      <c r="E16" s="162">
        <f t="shared" si="2"/>
        <v>5.5010000000000003</v>
      </c>
      <c r="F16" s="162">
        <v>219.9</v>
      </c>
      <c r="G16" s="71">
        <f t="shared" si="3"/>
        <v>2.5015916325602547</v>
      </c>
      <c r="H16" s="162">
        <v>1</v>
      </c>
      <c r="I16" s="54"/>
      <c r="J16" s="162" t="s">
        <v>25</v>
      </c>
      <c r="K16" s="115">
        <f t="shared" si="0"/>
        <v>1.2602526315789475E-2</v>
      </c>
      <c r="L16" s="115">
        <f t="shared" si="1"/>
        <v>1.222378947368421E-2</v>
      </c>
      <c r="M16" s="58">
        <f t="shared" si="4"/>
        <v>2.4826315789473686E-2</v>
      </c>
      <c r="N16" s="58">
        <v>1.1144000000000001</v>
      </c>
      <c r="O16" s="115">
        <f t="shared" si="5"/>
        <v>1.1392263157894738</v>
      </c>
      <c r="P16" s="163">
        <f t="shared" si="6"/>
        <v>2.1792259751539595</v>
      </c>
    </row>
    <row r="17" spans="1:16" s="11" customFormat="1" ht="15.75" x14ac:dyDescent="0.25">
      <c r="A17" s="162" t="s">
        <v>26</v>
      </c>
      <c r="B17" s="162">
        <v>0</v>
      </c>
      <c r="C17" s="162">
        <v>3.6989999999999998</v>
      </c>
      <c r="D17" s="162">
        <v>0.123</v>
      </c>
      <c r="E17" s="162">
        <f t="shared" si="2"/>
        <v>3.8220000000000001</v>
      </c>
      <c r="F17" s="162">
        <v>161.47</v>
      </c>
      <c r="G17" s="71">
        <f t="shared" si="3"/>
        <v>2.3670031584814515</v>
      </c>
      <c r="H17" s="162">
        <v>1</v>
      </c>
      <c r="I17" s="54"/>
      <c r="J17" s="162" t="s">
        <v>26</v>
      </c>
      <c r="K17" s="115">
        <f t="shared" si="0"/>
        <v>1.2849157894736842E-2</v>
      </c>
      <c r="L17" s="115">
        <f t="shared" si="1"/>
        <v>8.027368421052632E-4</v>
      </c>
      <c r="M17" s="58">
        <f t="shared" si="4"/>
        <v>1.3651894736842106E-2</v>
      </c>
      <c r="N17" s="58">
        <v>0.9012</v>
      </c>
      <c r="O17" s="115">
        <f t="shared" si="5"/>
        <v>0.91485189473684214</v>
      </c>
      <c r="P17" s="163">
        <f t="shared" si="6"/>
        <v>1.492251895129876</v>
      </c>
    </row>
    <row r="18" spans="1:16" s="11" customFormat="1" ht="15.75" x14ac:dyDescent="0.25">
      <c r="A18" s="162" t="s">
        <v>27</v>
      </c>
      <c r="B18" s="136">
        <v>1</v>
      </c>
      <c r="C18" s="162">
        <v>3.4140000000000001</v>
      </c>
      <c r="D18" s="162">
        <v>3.2309999999999999</v>
      </c>
      <c r="E18" s="162">
        <f t="shared" si="2"/>
        <v>6.6449999999999996</v>
      </c>
      <c r="F18" s="162">
        <v>180.38</v>
      </c>
      <c r="G18" s="71">
        <f t="shared" si="3"/>
        <v>3.6838895664707838</v>
      </c>
      <c r="H18" s="162">
        <v>1</v>
      </c>
      <c r="I18" s="162"/>
      <c r="J18" s="162" t="s">
        <v>27</v>
      </c>
      <c r="K18" s="115">
        <f t="shared" si="0"/>
        <v>1.1859157894736844E-2</v>
      </c>
      <c r="L18" s="115">
        <f t="shared" si="1"/>
        <v>2.1086526315789476E-2</v>
      </c>
      <c r="M18" s="58">
        <f t="shared" si="4"/>
        <v>3.2945684210526321E-2</v>
      </c>
      <c r="N18" s="58">
        <v>0.80659999999999998</v>
      </c>
      <c r="O18" s="115">
        <f t="shared" si="5"/>
        <v>0.83954568421052633</v>
      </c>
      <c r="P18" s="163">
        <f t="shared" si="6"/>
        <v>3.9242276900639501</v>
      </c>
    </row>
    <row r="19" spans="1:16" s="11" customFormat="1" ht="15.75" x14ac:dyDescent="0.25">
      <c r="A19" s="162" t="s">
        <v>28</v>
      </c>
      <c r="B19" s="162">
        <v>0</v>
      </c>
      <c r="C19" s="162">
        <v>4.7590000000000003</v>
      </c>
      <c r="D19" s="162">
        <v>3.1520000000000001</v>
      </c>
      <c r="E19" s="162">
        <f t="shared" si="2"/>
        <v>7.9110000000000005</v>
      </c>
      <c r="F19" s="162">
        <v>121.81</v>
      </c>
      <c r="G19" s="71">
        <f t="shared" si="3"/>
        <v>6.4945406781052464</v>
      </c>
      <c r="H19" s="162">
        <v>1</v>
      </c>
      <c r="I19" s="54"/>
      <c r="J19" s="162" t="s">
        <v>28</v>
      </c>
      <c r="K19" s="115">
        <f t="shared" si="0"/>
        <v>1.653126315789474E-2</v>
      </c>
      <c r="L19" s="115">
        <f t="shared" si="1"/>
        <v>2.0570947368421057E-2</v>
      </c>
      <c r="M19" s="58">
        <f t="shared" si="4"/>
        <v>3.7102210526315793E-2</v>
      </c>
      <c r="N19" s="58">
        <v>0.60389999999999999</v>
      </c>
      <c r="O19" s="115">
        <f t="shared" si="5"/>
        <v>0.64100221052631579</v>
      </c>
      <c r="P19" s="163">
        <f t="shared" si="6"/>
        <v>5.7881564083611838</v>
      </c>
    </row>
    <row r="20" spans="1:16" s="11" customFormat="1" ht="15.75" x14ac:dyDescent="0.25">
      <c r="A20" s="162" t="s">
        <v>29</v>
      </c>
      <c r="B20" s="162">
        <v>0</v>
      </c>
      <c r="C20" s="162">
        <v>1.7649999999999999</v>
      </c>
      <c r="D20" s="162">
        <v>3.6819999999999999</v>
      </c>
      <c r="E20" s="162">
        <f t="shared" si="2"/>
        <v>5.4470000000000001</v>
      </c>
      <c r="F20" s="162">
        <v>118.5</v>
      </c>
      <c r="G20" s="71">
        <f t="shared" si="3"/>
        <v>4.5966244725738399</v>
      </c>
      <c r="H20" s="162">
        <v>1</v>
      </c>
      <c r="I20" s="54"/>
      <c r="J20" s="162" t="s">
        <v>29</v>
      </c>
      <c r="K20" s="115">
        <f t="shared" si="0"/>
        <v>6.1310526315789477E-3</v>
      </c>
      <c r="L20" s="115">
        <f t="shared" si="1"/>
        <v>2.4029894736842104E-2</v>
      </c>
      <c r="M20" s="58">
        <f t="shared" si="4"/>
        <v>3.0160947368421051E-2</v>
      </c>
      <c r="N20" s="58">
        <v>0.46879999999999999</v>
      </c>
      <c r="O20" s="115">
        <f t="shared" si="5"/>
        <v>0.49896094736842106</v>
      </c>
      <c r="P20" s="163">
        <f t="shared" si="6"/>
        <v>6.0447511027653462</v>
      </c>
    </row>
    <row r="21" spans="1:16" s="11" customFormat="1" ht="15.75" x14ac:dyDescent="0.25">
      <c r="A21" s="162" t="s">
        <v>30</v>
      </c>
      <c r="B21" s="162">
        <v>0</v>
      </c>
      <c r="C21" s="162">
        <v>2.0670000000000002</v>
      </c>
      <c r="D21" s="162">
        <v>5.9290000000000003</v>
      </c>
      <c r="E21" s="162">
        <f t="shared" si="2"/>
        <v>7.9960000000000004</v>
      </c>
      <c r="F21" s="162">
        <v>114.8</v>
      </c>
      <c r="G21" s="71">
        <f t="shared" si="3"/>
        <v>6.9651567944250878</v>
      </c>
      <c r="H21" s="162">
        <v>1</v>
      </c>
      <c r="I21" s="54"/>
      <c r="J21" s="162" t="s">
        <v>30</v>
      </c>
      <c r="K21" s="115">
        <f t="shared" si="0"/>
        <v>7.1801052631578956E-3</v>
      </c>
      <c r="L21" s="115">
        <f t="shared" si="1"/>
        <v>3.8694526315789478E-2</v>
      </c>
      <c r="M21" s="58">
        <f t="shared" si="4"/>
        <v>4.5874631578947375E-2</v>
      </c>
      <c r="N21" s="58">
        <v>0.4456</v>
      </c>
      <c r="O21" s="115">
        <f t="shared" si="5"/>
        <v>0.49147463157894739</v>
      </c>
      <c r="P21" s="163">
        <f t="shared" si="6"/>
        <v>9.3340792446534167</v>
      </c>
    </row>
    <row r="22" spans="1:16" s="11" customFormat="1" ht="15.75" x14ac:dyDescent="0.25">
      <c r="A22" s="162" t="s">
        <v>31</v>
      </c>
      <c r="B22" s="162">
        <v>0</v>
      </c>
      <c r="C22" s="162">
        <v>2.1509999999999998</v>
      </c>
      <c r="D22" s="162">
        <v>1.238</v>
      </c>
      <c r="E22" s="162">
        <f t="shared" si="2"/>
        <v>3.3889999999999998</v>
      </c>
      <c r="F22" s="162">
        <v>125.19</v>
      </c>
      <c r="G22" s="71">
        <f t="shared" si="3"/>
        <v>2.7070852304497164</v>
      </c>
      <c r="H22" s="162">
        <v>1</v>
      </c>
      <c r="I22" s="54"/>
      <c r="J22" s="162" t="s">
        <v>31</v>
      </c>
      <c r="K22" s="115">
        <f t="shared" si="0"/>
        <v>7.4718947368421045E-3</v>
      </c>
      <c r="L22" s="115">
        <f t="shared" si="1"/>
        <v>8.0795789473684203E-3</v>
      </c>
      <c r="M22" s="58">
        <f t="shared" si="4"/>
        <v>1.5551473684210525E-2</v>
      </c>
      <c r="N22" s="58">
        <v>0.63859999999999995</v>
      </c>
      <c r="O22" s="115">
        <f t="shared" si="5"/>
        <v>0.65415147368421045</v>
      </c>
      <c r="P22" s="163">
        <f t="shared" si="6"/>
        <v>2.3773505540886313</v>
      </c>
    </row>
    <row r="23" spans="1:16" s="11" customFormat="1" ht="15.75" x14ac:dyDescent="0.25">
      <c r="A23" s="162" t="s">
        <v>32</v>
      </c>
      <c r="B23" s="162">
        <v>0</v>
      </c>
      <c r="C23" s="162">
        <v>16.91</v>
      </c>
      <c r="D23" s="162">
        <v>8.4540000000000006</v>
      </c>
      <c r="E23" s="162">
        <f t="shared" si="2"/>
        <v>25.364000000000001</v>
      </c>
      <c r="F23" s="162">
        <v>176.33</v>
      </c>
      <c r="G23" s="71">
        <f t="shared" si="3"/>
        <v>14.384392899676742</v>
      </c>
      <c r="H23" s="162">
        <v>1</v>
      </c>
      <c r="I23" s="54"/>
      <c r="J23" s="162" t="s">
        <v>32</v>
      </c>
      <c r="K23" s="115">
        <f t="shared" si="0"/>
        <v>5.8740000000000001E-2</v>
      </c>
      <c r="L23" s="115">
        <f t="shared" si="1"/>
        <v>5.5173473684210536E-2</v>
      </c>
      <c r="M23" s="58">
        <f t="shared" si="4"/>
        <v>0.11391347368421054</v>
      </c>
      <c r="N23" s="58">
        <v>0.62039999999999995</v>
      </c>
      <c r="O23" s="115">
        <f t="shared" si="5"/>
        <v>0.73431347368421052</v>
      </c>
      <c r="P23" s="163">
        <f t="shared" si="6"/>
        <v>15.512921629053304</v>
      </c>
    </row>
    <row r="24" spans="1:16" s="11" customFormat="1" ht="15.75" x14ac:dyDescent="0.25">
      <c r="A24" s="162" t="s">
        <v>33</v>
      </c>
      <c r="B24" s="162">
        <v>0</v>
      </c>
      <c r="C24" s="162">
        <v>2.851</v>
      </c>
      <c r="D24" s="162">
        <v>10.91</v>
      </c>
      <c r="E24" s="162">
        <f t="shared" si="2"/>
        <v>13.760999999999999</v>
      </c>
      <c r="F24" s="162">
        <v>139.13</v>
      </c>
      <c r="G24" s="71">
        <f t="shared" si="3"/>
        <v>9.8907496585926822</v>
      </c>
      <c r="H24" s="162">
        <v>1</v>
      </c>
      <c r="I24" s="54"/>
      <c r="J24" s="162" t="s">
        <v>33</v>
      </c>
      <c r="K24" s="115">
        <f t="shared" si="0"/>
        <v>9.9034736842105262E-3</v>
      </c>
      <c r="L24" s="115">
        <f t="shared" si="1"/>
        <v>7.1202105263157886E-2</v>
      </c>
      <c r="M24" s="58">
        <f t="shared" si="4"/>
        <v>8.1105578947368417E-2</v>
      </c>
      <c r="N24" s="58">
        <v>0.54710000000000003</v>
      </c>
      <c r="O24" s="115">
        <f t="shared" si="5"/>
        <v>0.62820557894736839</v>
      </c>
      <c r="P24" s="163">
        <f t="shared" si="6"/>
        <v>12.910674732190417</v>
      </c>
    </row>
    <row r="25" spans="1:16" s="11" customFormat="1" ht="15.75" x14ac:dyDescent="0.25">
      <c r="A25" s="162" t="s">
        <v>34</v>
      </c>
      <c r="B25" s="162">
        <v>0</v>
      </c>
      <c r="C25" s="162">
        <v>0</v>
      </c>
      <c r="D25" s="162">
        <v>1.071</v>
      </c>
      <c r="E25" s="162">
        <f t="shared" si="2"/>
        <v>1.071</v>
      </c>
      <c r="F25" s="162">
        <v>94.81</v>
      </c>
      <c r="G25" s="71">
        <f t="shared" si="3"/>
        <v>1.1296276764054425</v>
      </c>
      <c r="H25" s="162">
        <v>1</v>
      </c>
      <c r="I25" s="54"/>
      <c r="J25" s="162" t="s">
        <v>34</v>
      </c>
      <c r="K25" s="115">
        <f t="shared" si="0"/>
        <v>0</v>
      </c>
      <c r="L25" s="115">
        <f t="shared" si="1"/>
        <v>6.9896842105263155E-3</v>
      </c>
      <c r="M25" s="58">
        <f t="shared" si="4"/>
        <v>6.9896842105263155E-3</v>
      </c>
      <c r="N25" s="58">
        <v>0.44</v>
      </c>
      <c r="O25" s="115">
        <f t="shared" si="5"/>
        <v>0.44698968421052632</v>
      </c>
      <c r="P25" s="163">
        <f t="shared" si="6"/>
        <v>1.5637238301978946</v>
      </c>
    </row>
    <row r="26" spans="1:16" s="11" customFormat="1" ht="15.75" x14ac:dyDescent="0.25">
      <c r="A26" s="162" t="s">
        <v>35</v>
      </c>
      <c r="B26" s="162">
        <v>0</v>
      </c>
      <c r="C26" s="162">
        <v>3.4569999999999999</v>
      </c>
      <c r="D26" s="162">
        <v>1.93</v>
      </c>
      <c r="E26" s="162">
        <f t="shared" si="2"/>
        <v>5.3869999999999996</v>
      </c>
      <c r="F26" s="162">
        <v>107.06</v>
      </c>
      <c r="G26" s="71">
        <f t="shared" si="3"/>
        <v>5.0317578927704085</v>
      </c>
      <c r="H26" s="162">
        <v>1</v>
      </c>
      <c r="I26" s="54"/>
      <c r="J26" s="162" t="s">
        <v>35</v>
      </c>
      <c r="K26" s="115">
        <f t="shared" si="0"/>
        <v>1.2008526315789473E-2</v>
      </c>
      <c r="L26" s="115">
        <f t="shared" si="1"/>
        <v>1.259578947368421E-2</v>
      </c>
      <c r="M26" s="58">
        <f t="shared" si="4"/>
        <v>2.4604315789473682E-2</v>
      </c>
      <c r="N26" s="58">
        <v>0.53439999999999999</v>
      </c>
      <c r="O26" s="115">
        <f t="shared" si="5"/>
        <v>0.55900431578947363</v>
      </c>
      <c r="P26" s="163">
        <f t="shared" si="6"/>
        <v>4.4014536372094666</v>
      </c>
    </row>
    <row r="27" spans="1:16" s="11" customFormat="1" ht="15.75" x14ac:dyDescent="0.25">
      <c r="A27" s="162" t="s">
        <v>36</v>
      </c>
      <c r="B27" s="162">
        <v>0</v>
      </c>
      <c r="C27" s="162">
        <v>4.0620000000000003</v>
      </c>
      <c r="D27" s="162">
        <v>0.52500000000000002</v>
      </c>
      <c r="E27" s="162">
        <f t="shared" si="2"/>
        <v>4.5870000000000006</v>
      </c>
      <c r="F27" s="162">
        <v>123.58</v>
      </c>
      <c r="G27" s="71">
        <f t="shared" si="3"/>
        <v>3.7117656578734426</v>
      </c>
      <c r="H27" s="162">
        <v>1</v>
      </c>
      <c r="I27" s="54"/>
      <c r="J27" s="162" t="s">
        <v>36</v>
      </c>
      <c r="K27" s="115">
        <f t="shared" si="0"/>
        <v>1.4110105263157896E-2</v>
      </c>
      <c r="L27" s="115">
        <f t="shared" si="1"/>
        <v>3.4263157894736844E-3</v>
      </c>
      <c r="M27" s="58">
        <f t="shared" si="4"/>
        <v>1.753642105263158E-2</v>
      </c>
      <c r="N27" s="58">
        <v>0.53310000000000002</v>
      </c>
      <c r="O27" s="115">
        <f t="shared" si="5"/>
        <v>0.55063642105263155</v>
      </c>
      <c r="P27" s="163">
        <f t="shared" si="6"/>
        <v>3.1847550184035853</v>
      </c>
    </row>
    <row r="28" spans="1:16" s="11" customFormat="1" ht="15.75" x14ac:dyDescent="0.25">
      <c r="A28" s="162" t="s">
        <v>37</v>
      </c>
      <c r="B28" s="162">
        <v>0</v>
      </c>
      <c r="C28" s="162">
        <v>1.4350000000000001</v>
      </c>
      <c r="D28" s="162">
        <v>0</v>
      </c>
      <c r="E28" s="162">
        <f t="shared" si="2"/>
        <v>1.4350000000000001</v>
      </c>
      <c r="F28" s="162">
        <v>88.94</v>
      </c>
      <c r="G28" s="71">
        <f t="shared" si="3"/>
        <v>1.613447267821003</v>
      </c>
      <c r="H28" s="162">
        <v>1</v>
      </c>
      <c r="I28" s="162"/>
      <c r="J28" s="162" t="s">
        <v>37</v>
      </c>
      <c r="K28" s="115">
        <f t="shared" si="0"/>
        <v>4.9847368421052632E-3</v>
      </c>
      <c r="L28" s="115">
        <f t="shared" si="1"/>
        <v>0</v>
      </c>
      <c r="M28" s="58">
        <f t="shared" si="4"/>
        <v>4.9847368421052632E-3</v>
      </c>
      <c r="N28" s="58">
        <v>0.41020000000000001</v>
      </c>
      <c r="O28" s="115">
        <f t="shared" si="5"/>
        <v>0.41518473684210527</v>
      </c>
      <c r="P28" s="163">
        <f t="shared" si="6"/>
        <v>1.200606958728581</v>
      </c>
    </row>
    <row r="29" spans="1:16" s="11" customFormat="1" ht="15.75" x14ac:dyDescent="0.25">
      <c r="A29" s="162" t="s">
        <v>38</v>
      </c>
      <c r="B29" s="162">
        <v>0</v>
      </c>
      <c r="C29" s="162">
        <v>2.7909999999999999</v>
      </c>
      <c r="D29" s="162">
        <v>0.34300000000000003</v>
      </c>
      <c r="E29" s="162">
        <f t="shared" si="2"/>
        <v>3.1339999999999999</v>
      </c>
      <c r="F29" s="162">
        <v>147.09</v>
      </c>
      <c r="G29" s="71">
        <f t="shared" si="3"/>
        <v>2.1306682983207557</v>
      </c>
      <c r="H29" s="162">
        <v>1</v>
      </c>
      <c r="I29" s="54"/>
      <c r="J29" s="162" t="s">
        <v>38</v>
      </c>
      <c r="K29" s="115">
        <f t="shared" si="0"/>
        <v>9.695052631578948E-3</v>
      </c>
      <c r="L29" s="115">
        <f t="shared" si="1"/>
        <v>2.2385263157894738E-3</v>
      </c>
      <c r="M29" s="58">
        <f t="shared" si="4"/>
        <v>1.1933578947368422E-2</v>
      </c>
      <c r="N29" s="58">
        <v>0.76739999999999997</v>
      </c>
      <c r="O29" s="115">
        <f t="shared" si="5"/>
        <v>0.77933357894736843</v>
      </c>
      <c r="P29" s="163">
        <f t="shared" si="6"/>
        <v>1.5312543010769391</v>
      </c>
    </row>
    <row r="30" spans="1:16" s="11" customFormat="1" ht="15.75" x14ac:dyDescent="0.25">
      <c r="A30" s="162" t="s">
        <v>39</v>
      </c>
      <c r="B30" s="162">
        <v>0</v>
      </c>
      <c r="C30" s="162">
        <v>1.175</v>
      </c>
      <c r="D30" s="162">
        <v>1.9279999999999999</v>
      </c>
      <c r="E30" s="162">
        <f t="shared" si="2"/>
        <v>3.1029999999999998</v>
      </c>
      <c r="F30" s="162">
        <v>98.51</v>
      </c>
      <c r="G30" s="71">
        <f t="shared" si="3"/>
        <v>3.1499340168510805</v>
      </c>
      <c r="H30" s="162">
        <v>1</v>
      </c>
      <c r="I30" s="54"/>
      <c r="J30" s="162" t="s">
        <v>39</v>
      </c>
      <c r="K30" s="115">
        <f t="shared" si="0"/>
        <v>4.0815789473684213E-3</v>
      </c>
      <c r="L30" s="115">
        <f t="shared" si="1"/>
        <v>1.2582736842105263E-2</v>
      </c>
      <c r="M30" s="58">
        <f t="shared" si="4"/>
        <v>1.6664315789473683E-2</v>
      </c>
      <c r="N30" s="58">
        <v>0.64259999999999995</v>
      </c>
      <c r="O30" s="115">
        <f t="shared" si="5"/>
        <v>0.65926431578947364</v>
      </c>
      <c r="P30" s="163">
        <f t="shared" si="6"/>
        <v>2.5277139062984242</v>
      </c>
    </row>
    <row r="31" spans="1:16" s="11" customFormat="1" ht="15.75" x14ac:dyDescent="0.25">
      <c r="A31" s="162" t="s">
        <v>40</v>
      </c>
      <c r="B31" s="162">
        <v>0</v>
      </c>
      <c r="C31" s="162">
        <v>3.6070000000000002</v>
      </c>
      <c r="D31" s="162">
        <v>2.2959999999999998</v>
      </c>
      <c r="E31" s="162">
        <f t="shared" si="2"/>
        <v>5.9030000000000005</v>
      </c>
      <c r="F31" s="162">
        <v>137.27000000000001</v>
      </c>
      <c r="G31" s="71">
        <f t="shared" si="3"/>
        <v>4.3002841116048662</v>
      </c>
      <c r="H31" s="162">
        <v>1</v>
      </c>
      <c r="I31" s="54"/>
      <c r="J31" s="162" t="s">
        <v>40</v>
      </c>
      <c r="K31" s="115">
        <f t="shared" si="0"/>
        <v>1.2529578947368421E-2</v>
      </c>
      <c r="L31" s="115">
        <f t="shared" si="1"/>
        <v>1.4984421052631577E-2</v>
      </c>
      <c r="M31" s="58">
        <f t="shared" si="4"/>
        <v>2.7513999999999997E-2</v>
      </c>
      <c r="N31" s="58">
        <v>0.77059999999999995</v>
      </c>
      <c r="O31" s="115">
        <f t="shared" si="5"/>
        <v>0.79811399999999999</v>
      </c>
      <c r="P31" s="163">
        <f t="shared" si="6"/>
        <v>3.447377191729502</v>
      </c>
    </row>
    <row r="32" spans="1:16" s="11" customFormat="1" ht="15.75" x14ac:dyDescent="0.25">
      <c r="A32" s="162" t="s">
        <v>41</v>
      </c>
      <c r="B32" s="162">
        <v>0</v>
      </c>
      <c r="C32" s="162">
        <v>1.5089999999999999</v>
      </c>
      <c r="D32" s="162">
        <v>4.4409999999999998</v>
      </c>
      <c r="E32" s="162">
        <f t="shared" si="2"/>
        <v>5.9499999999999993</v>
      </c>
      <c r="F32" s="162">
        <v>104.19</v>
      </c>
      <c r="G32" s="71">
        <f t="shared" si="3"/>
        <v>5.7107207985411259</v>
      </c>
      <c r="H32" s="162">
        <v>1</v>
      </c>
      <c r="I32" s="54"/>
      <c r="J32" s="162" t="s">
        <v>41</v>
      </c>
      <c r="K32" s="115">
        <f t="shared" si="0"/>
        <v>5.2417894736842101E-3</v>
      </c>
      <c r="L32" s="115">
        <f t="shared" si="1"/>
        <v>2.8983368421052633E-2</v>
      </c>
      <c r="M32" s="58">
        <f t="shared" si="4"/>
        <v>3.4225157894736846E-2</v>
      </c>
      <c r="N32" s="58">
        <v>0.66800000000000004</v>
      </c>
      <c r="O32" s="115">
        <f t="shared" si="5"/>
        <v>0.70222515789473694</v>
      </c>
      <c r="P32" s="163">
        <f t="shared" si="6"/>
        <v>4.8738154009382804</v>
      </c>
    </row>
    <row r="33" spans="1:16" s="11" customFormat="1" ht="15.75" x14ac:dyDescent="0.25">
      <c r="A33" s="162" t="s">
        <v>42</v>
      </c>
      <c r="B33" s="162">
        <v>0</v>
      </c>
      <c r="C33" s="162">
        <v>1.704</v>
      </c>
      <c r="D33" s="162">
        <v>7.665</v>
      </c>
      <c r="E33" s="162">
        <f t="shared" si="2"/>
        <v>9.3689999999999998</v>
      </c>
      <c r="F33" s="162">
        <v>138</v>
      </c>
      <c r="G33" s="71">
        <f t="shared" si="3"/>
        <v>6.7891304347826082</v>
      </c>
      <c r="H33" s="162">
        <v>1</v>
      </c>
      <c r="I33" s="54"/>
      <c r="J33" s="162" t="s">
        <v>42</v>
      </c>
      <c r="K33" s="115">
        <f t="shared" si="0"/>
        <v>5.9191578947368423E-3</v>
      </c>
      <c r="L33" s="115">
        <f t="shared" si="1"/>
        <v>5.0024210526315789E-2</v>
      </c>
      <c r="M33" s="58">
        <f t="shared" si="4"/>
        <v>5.5943368421052631E-2</v>
      </c>
      <c r="N33" s="58">
        <v>0.80649999999999999</v>
      </c>
      <c r="O33" s="115">
        <f t="shared" si="5"/>
        <v>0.86244336842105263</v>
      </c>
      <c r="P33" s="163">
        <f t="shared" si="6"/>
        <v>6.4866135527800326</v>
      </c>
    </row>
    <row r="34" spans="1:16" s="11" customFormat="1" ht="15.75" x14ac:dyDescent="0.25">
      <c r="A34" s="162" t="s">
        <v>43</v>
      </c>
      <c r="B34" s="162">
        <v>0</v>
      </c>
      <c r="C34" s="162">
        <v>1.5229999999999999</v>
      </c>
      <c r="D34" s="162">
        <v>0</v>
      </c>
      <c r="E34" s="162">
        <f t="shared" si="2"/>
        <v>1.5229999999999999</v>
      </c>
      <c r="F34" s="162">
        <v>117.63</v>
      </c>
      <c r="G34" s="71">
        <f t="shared" si="3"/>
        <v>1.2947377369718609</v>
      </c>
      <c r="H34" s="162">
        <v>1</v>
      </c>
      <c r="I34" s="54"/>
      <c r="J34" s="162" t="s">
        <v>43</v>
      </c>
      <c r="K34" s="115">
        <f t="shared" si="0"/>
        <v>5.2904210526315788E-3</v>
      </c>
      <c r="L34" s="115">
        <f t="shared" si="1"/>
        <v>0</v>
      </c>
      <c r="M34" s="58">
        <f t="shared" si="4"/>
        <v>5.2904210526315788E-3</v>
      </c>
      <c r="N34" s="58">
        <v>0.63859999999999995</v>
      </c>
      <c r="O34" s="115">
        <f t="shared" si="5"/>
        <v>0.6438904210526315</v>
      </c>
      <c r="P34" s="163">
        <f t="shared" si="6"/>
        <v>0.82163375625045065</v>
      </c>
    </row>
    <row r="35" spans="1:16" s="11" customFormat="1" ht="15.75" x14ac:dyDescent="0.25">
      <c r="A35" s="162" t="s">
        <v>44</v>
      </c>
      <c r="B35" s="162">
        <v>0</v>
      </c>
      <c r="C35" s="162">
        <v>3.08</v>
      </c>
      <c r="D35" s="162">
        <v>5.73</v>
      </c>
      <c r="E35" s="162">
        <f t="shared" si="2"/>
        <v>8.81</v>
      </c>
      <c r="F35" s="162">
        <v>120.21</v>
      </c>
      <c r="G35" s="71">
        <f t="shared" si="3"/>
        <v>7.3288411945761585</v>
      </c>
      <c r="H35" s="162">
        <v>1</v>
      </c>
      <c r="I35" s="54"/>
      <c r="J35" s="162" t="s">
        <v>44</v>
      </c>
      <c r="K35" s="115">
        <f t="shared" si="0"/>
        <v>1.0698947368421053E-2</v>
      </c>
      <c r="L35" s="115">
        <f t="shared" si="1"/>
        <v>3.7395789473684216E-2</v>
      </c>
      <c r="M35" s="58">
        <f t="shared" si="4"/>
        <v>4.8094736842105267E-2</v>
      </c>
      <c r="N35" s="58">
        <v>0.68979999999999997</v>
      </c>
      <c r="O35" s="115">
        <f t="shared" si="5"/>
        <v>0.73789473684210527</v>
      </c>
      <c r="P35" s="163">
        <f t="shared" si="6"/>
        <v>6.5178316690442237</v>
      </c>
    </row>
    <row r="36" spans="1:16" s="11" customFormat="1" ht="15.75" x14ac:dyDescent="0.25">
      <c r="A36" s="162" t="s">
        <v>45</v>
      </c>
      <c r="B36" s="162">
        <v>0</v>
      </c>
      <c r="C36" s="162">
        <v>2.282</v>
      </c>
      <c r="D36" s="162">
        <v>0.47799999999999998</v>
      </c>
      <c r="E36" s="162">
        <f t="shared" si="2"/>
        <v>2.76</v>
      </c>
      <c r="F36" s="162">
        <v>128.29</v>
      </c>
      <c r="G36" s="71">
        <f t="shared" si="3"/>
        <v>2.1513757892275316</v>
      </c>
      <c r="H36" s="162">
        <v>1</v>
      </c>
      <c r="I36" s="54"/>
      <c r="J36" s="162" t="s">
        <v>45</v>
      </c>
      <c r="K36" s="115">
        <f t="shared" si="0"/>
        <v>7.9269473684210525E-3</v>
      </c>
      <c r="L36" s="115">
        <f t="shared" si="1"/>
        <v>3.1195789473684211E-3</v>
      </c>
      <c r="M36" s="58">
        <f t="shared" si="4"/>
        <v>1.1046526315789474E-2</v>
      </c>
      <c r="N36" s="58">
        <v>0.70689999999999997</v>
      </c>
      <c r="O36" s="115">
        <f t="shared" si="5"/>
        <v>0.71794652631578948</v>
      </c>
      <c r="P36" s="163">
        <f t="shared" si="6"/>
        <v>1.5386280051351133</v>
      </c>
    </row>
    <row r="37" spans="1:16" s="11" customFormat="1" ht="15.75" x14ac:dyDescent="0.25">
      <c r="A37" s="162" t="s">
        <v>46</v>
      </c>
      <c r="B37" s="162">
        <v>0</v>
      </c>
      <c r="C37" s="162">
        <v>3.2610000000000001</v>
      </c>
      <c r="D37" s="162">
        <v>3.8380000000000001</v>
      </c>
      <c r="E37" s="162">
        <f t="shared" si="2"/>
        <v>7.0990000000000002</v>
      </c>
      <c r="F37" s="162">
        <v>138.85</v>
      </c>
      <c r="G37" s="71">
        <f t="shared" si="3"/>
        <v>5.1127115592365859</v>
      </c>
      <c r="H37" s="162">
        <v>1</v>
      </c>
      <c r="I37" s="54"/>
      <c r="J37" s="162" t="s">
        <v>46</v>
      </c>
      <c r="K37" s="115">
        <f t="shared" si="0"/>
        <v>1.1327684210526316E-2</v>
      </c>
      <c r="L37" s="115">
        <f t="shared" si="1"/>
        <v>2.5048000000000001E-2</v>
      </c>
      <c r="M37" s="58">
        <f t="shared" si="4"/>
        <v>3.6375684210526317E-2</v>
      </c>
      <c r="N37" s="58">
        <v>0.64410000000000001</v>
      </c>
      <c r="O37" s="115">
        <f t="shared" si="5"/>
        <v>0.68047568421052629</v>
      </c>
      <c r="P37" s="163">
        <f t="shared" si="6"/>
        <v>5.3456258694575736</v>
      </c>
    </row>
    <row r="38" spans="1:16" s="11" customFormat="1" ht="15.75" x14ac:dyDescent="0.25">
      <c r="A38" s="162" t="s">
        <v>47</v>
      </c>
      <c r="B38" s="162">
        <v>0</v>
      </c>
      <c r="C38" s="162">
        <v>1.425</v>
      </c>
      <c r="D38" s="162">
        <v>3.6680000000000001</v>
      </c>
      <c r="E38" s="162">
        <f t="shared" si="2"/>
        <v>5.093</v>
      </c>
      <c r="F38" s="162">
        <v>96.11</v>
      </c>
      <c r="G38" s="71">
        <f t="shared" si="3"/>
        <v>5.2991364062012281</v>
      </c>
      <c r="H38" s="162">
        <v>1</v>
      </c>
      <c r="I38" s="162"/>
      <c r="J38" s="162" t="s">
        <v>47</v>
      </c>
      <c r="K38" s="115">
        <f t="shared" si="0"/>
        <v>4.9500000000000004E-3</v>
      </c>
      <c r="L38" s="115">
        <f t="shared" si="1"/>
        <v>2.3938526315789476E-2</v>
      </c>
      <c r="M38" s="58">
        <f t="shared" si="4"/>
        <v>2.8888526315789476E-2</v>
      </c>
      <c r="N38" s="58">
        <v>0.52080000000000004</v>
      </c>
      <c r="O38" s="115">
        <f t="shared" si="5"/>
        <v>0.54968852631578957</v>
      </c>
      <c r="P38" s="163">
        <f t="shared" si="6"/>
        <v>5.2554355662852883</v>
      </c>
    </row>
    <row r="39" spans="1:16" s="12" customFormat="1" ht="15.75" x14ac:dyDescent="0.25">
      <c r="A39" s="97"/>
      <c r="B39" s="100"/>
      <c r="C39" s="100"/>
      <c r="D39" s="100"/>
      <c r="E39" s="100"/>
      <c r="F39" s="100"/>
      <c r="G39" s="100"/>
      <c r="H39" s="30"/>
      <c r="I39" s="30"/>
      <c r="J39" s="30"/>
      <c r="K39" s="30"/>
      <c r="L39" s="30"/>
      <c r="M39" s="30"/>
      <c r="N39" s="30"/>
      <c r="O39" s="30"/>
      <c r="P39" s="30"/>
    </row>
    <row r="40" spans="1:16" s="12" customFormat="1" ht="15.75" x14ac:dyDescent="0.25">
      <c r="A40" s="97"/>
      <c r="B40" s="100"/>
      <c r="C40" s="100"/>
      <c r="D40" s="100"/>
      <c r="E40" s="100"/>
      <c r="F40" s="100"/>
      <c r="G40" s="100"/>
    </row>
    <row r="41" spans="1:16" s="12" customFormat="1" ht="15.75" x14ac:dyDescent="0.25">
      <c r="A41" s="97"/>
      <c r="B41" s="100"/>
      <c r="C41" s="100"/>
      <c r="D41" s="100"/>
      <c r="E41" s="100"/>
      <c r="F41" s="100"/>
      <c r="G41" s="100"/>
    </row>
    <row r="42" spans="1:16" s="12" customFormat="1" ht="15.75" x14ac:dyDescent="0.25">
      <c r="A42" s="97"/>
      <c r="B42" s="100"/>
      <c r="C42" s="100"/>
      <c r="D42" s="100"/>
      <c r="E42" s="100"/>
      <c r="F42" s="100"/>
      <c r="G42" s="100"/>
    </row>
    <row r="43" spans="1:16" s="12" customFormat="1" ht="15.75" x14ac:dyDescent="0.25">
      <c r="A43" s="97"/>
      <c r="B43" s="100"/>
      <c r="C43" s="100"/>
      <c r="D43" s="100"/>
      <c r="E43" s="100"/>
      <c r="F43" s="100"/>
      <c r="G43" s="100"/>
    </row>
    <row r="44" spans="1:16" s="12" customFormat="1" ht="15.75" x14ac:dyDescent="0.25">
      <c r="A44" s="97"/>
      <c r="B44" s="100"/>
      <c r="C44" s="100"/>
      <c r="D44" s="100"/>
      <c r="E44" s="100"/>
      <c r="F44" s="100"/>
      <c r="G44" s="100"/>
    </row>
    <row r="45" spans="1:16" s="12" customFormat="1" ht="15.75" x14ac:dyDescent="0.25">
      <c r="A45" s="97"/>
      <c r="B45" s="100"/>
      <c r="C45" s="100"/>
      <c r="D45" s="100"/>
      <c r="E45" s="100"/>
      <c r="F45" s="100"/>
      <c r="G45" s="100"/>
    </row>
    <row r="46" spans="1:16" s="12" customFormat="1" x14ac:dyDescent="0.25">
      <c r="A46" s="35"/>
      <c r="B46" s="36"/>
      <c r="C46" s="36"/>
      <c r="D46" s="36"/>
      <c r="E46" s="36"/>
      <c r="F46" s="36"/>
      <c r="G46" s="36"/>
    </row>
    <row r="47" spans="1:16" s="12" customFormat="1" x14ac:dyDescent="0.25">
      <c r="A47" s="35"/>
      <c r="B47" s="35"/>
      <c r="C47" s="36"/>
      <c r="D47" s="36"/>
      <c r="E47" s="36"/>
      <c r="F47" s="36"/>
      <c r="G47" s="36"/>
    </row>
    <row r="48" spans="1:16" s="3" customFormat="1" x14ac:dyDescent="0.25">
      <c r="A48" s="34"/>
      <c r="B48" s="34"/>
      <c r="C48" s="34"/>
      <c r="D48" s="34"/>
      <c r="E48" s="34"/>
      <c r="F48" s="34"/>
      <c r="G48" s="34"/>
    </row>
    <row r="49" spans="1:7" s="3" customFormat="1" ht="15.75" x14ac:dyDescent="0.25">
      <c r="A49" s="23"/>
      <c r="B49" s="97"/>
      <c r="C49" s="94"/>
      <c r="D49" s="23"/>
      <c r="E49" s="94"/>
      <c r="F49" s="94"/>
      <c r="G49" s="94"/>
    </row>
    <row r="50" spans="1:7" s="3" customFormat="1" ht="15.75" x14ac:dyDescent="0.25">
      <c r="A50" s="60" t="s">
        <v>54</v>
      </c>
      <c r="B50" s="106"/>
      <c r="C50" s="60"/>
      <c r="D50" s="60"/>
      <c r="E50" s="60"/>
      <c r="F50" s="60"/>
      <c r="G50" s="60"/>
    </row>
    <row r="51" spans="1:7" s="3" customFormat="1" ht="15.75" x14ac:dyDescent="0.25">
      <c r="A51" s="60"/>
      <c r="B51" s="106"/>
      <c r="C51" s="60"/>
      <c r="D51" s="60"/>
      <c r="E51" s="60"/>
      <c r="F51" s="60"/>
      <c r="G51" s="60"/>
    </row>
    <row r="52" spans="1:7" s="3" customFormat="1" ht="15.75" x14ac:dyDescent="0.25">
      <c r="A52" s="72" t="s">
        <v>198</v>
      </c>
      <c r="B52" s="106"/>
      <c r="C52" s="60"/>
      <c r="D52" s="60"/>
      <c r="E52" s="60"/>
      <c r="F52" s="60"/>
      <c r="G52" s="60"/>
    </row>
    <row r="53" spans="1:7" s="3" customFormat="1" ht="15.75" x14ac:dyDescent="0.25">
      <c r="A53" s="72" t="s">
        <v>199</v>
      </c>
      <c r="B53" s="30"/>
      <c r="C53" s="109"/>
      <c r="D53" s="60"/>
      <c r="E53" s="30"/>
      <c r="F53" s="60"/>
      <c r="G53" s="60"/>
    </row>
    <row r="54" spans="1:7" s="3" customFormat="1" ht="15.75" x14ac:dyDescent="0.25">
      <c r="A54" s="30" t="s">
        <v>202</v>
      </c>
      <c r="B54" s="109"/>
      <c r="C54" s="109"/>
      <c r="D54" s="60"/>
      <c r="E54" s="60"/>
      <c r="F54" s="60"/>
      <c r="G54" s="60"/>
    </row>
    <row r="55" spans="1:7" s="3" customFormat="1" ht="15.75" x14ac:dyDescent="0.25">
      <c r="A55" s="30" t="s">
        <v>308</v>
      </c>
      <c r="B55" s="106"/>
      <c r="C55" s="60"/>
      <c r="D55" s="60"/>
      <c r="E55" s="60"/>
      <c r="F55" s="30"/>
      <c r="G55" s="30"/>
    </row>
    <row r="56" spans="1:7" s="3" customFormat="1" x14ac:dyDescent="0.25"/>
    <row r="57" spans="1:7" s="3" customFormat="1" ht="15.75" x14ac:dyDescent="0.25">
      <c r="A57" s="60" t="s">
        <v>180</v>
      </c>
      <c r="B57" s="60" t="s">
        <v>63</v>
      </c>
      <c r="C57" s="30"/>
      <c r="D57" s="60" t="s">
        <v>179</v>
      </c>
      <c r="E57" s="161" t="s">
        <v>137</v>
      </c>
      <c r="F57" s="60"/>
      <c r="G57" s="30"/>
    </row>
    <row r="58" spans="1:7" s="3" customFormat="1" ht="15.75" x14ac:dyDescent="0.25">
      <c r="A58" s="60">
        <v>1</v>
      </c>
      <c r="B58" s="143">
        <v>3.0301200000000003E-3</v>
      </c>
      <c r="C58" s="30"/>
      <c r="D58" s="60">
        <v>1</v>
      </c>
      <c r="E58" s="161">
        <v>5.7000000000000002E-3</v>
      </c>
      <c r="F58" s="30"/>
      <c r="G58" s="60"/>
    </row>
    <row r="59" spans="1:7" s="3" customFormat="1" ht="15.75" x14ac:dyDescent="0.25">
      <c r="A59" s="60">
        <v>2</v>
      </c>
      <c r="B59" s="143">
        <v>3.2959199999999999E-3</v>
      </c>
      <c r="C59" s="30"/>
      <c r="D59" s="60">
        <v>2</v>
      </c>
      <c r="E59" s="161">
        <v>6.1999999999999998E-3</v>
      </c>
      <c r="F59" s="60"/>
    </row>
    <row r="60" spans="1:7" s="3" customFormat="1" ht="15.75" x14ac:dyDescent="0.25">
      <c r="A60" s="60">
        <v>3</v>
      </c>
      <c r="B60" s="143">
        <v>2.6048399999999998E-3</v>
      </c>
      <c r="C60" s="30"/>
      <c r="D60" s="60">
        <v>3</v>
      </c>
      <c r="E60" s="161">
        <v>4.8999999999999998E-3</v>
      </c>
      <c r="F60" s="60"/>
    </row>
    <row r="61" spans="1:7" s="3" customFormat="1" ht="15.75" x14ac:dyDescent="0.25">
      <c r="A61" s="60">
        <v>4</v>
      </c>
      <c r="B61" s="143">
        <v>3.5617199999999996E-3</v>
      </c>
      <c r="C61" s="30"/>
      <c r="D61" s="60">
        <v>4</v>
      </c>
      <c r="E61" s="161">
        <v>6.7000000000000002E-3</v>
      </c>
      <c r="F61" s="60"/>
    </row>
    <row r="62" spans="1:7" s="3" customFormat="1" ht="15.75" x14ac:dyDescent="0.25">
      <c r="A62" s="60">
        <v>5</v>
      </c>
      <c r="B62" s="143">
        <v>3.4553999999999995E-3</v>
      </c>
      <c r="C62" s="30"/>
      <c r="D62" s="60">
        <v>5</v>
      </c>
      <c r="E62" s="161">
        <v>6.4999999999999997E-3</v>
      </c>
      <c r="F62" s="60"/>
    </row>
    <row r="63" spans="1:7" s="3" customFormat="1" ht="15.75" x14ac:dyDescent="0.25">
      <c r="A63" s="60">
        <v>6</v>
      </c>
      <c r="B63" s="143">
        <v>3.6680399999999996E-3</v>
      </c>
      <c r="C63" s="30"/>
      <c r="D63" s="60">
        <v>6</v>
      </c>
      <c r="E63" s="161">
        <v>6.8999999999999999E-3</v>
      </c>
      <c r="F63" s="60"/>
    </row>
    <row r="64" spans="1:7" s="3" customFormat="1" ht="15.75" x14ac:dyDescent="0.25">
      <c r="A64" s="60">
        <v>7</v>
      </c>
      <c r="B64" s="143">
        <v>3.40224E-3</v>
      </c>
      <c r="C64" s="30"/>
      <c r="D64" s="60">
        <v>7</v>
      </c>
      <c r="E64" s="161">
        <v>6.4000000000000003E-3</v>
      </c>
      <c r="F64" s="60"/>
    </row>
    <row r="65" spans="1:7" s="3" customFormat="1" ht="15.75" x14ac:dyDescent="0.25">
      <c r="A65" s="60">
        <v>8</v>
      </c>
      <c r="B65" s="143">
        <v>3.77436E-3</v>
      </c>
      <c r="C65" s="30"/>
      <c r="D65" s="60">
        <v>8</v>
      </c>
      <c r="E65" s="161">
        <v>7.1000000000000004E-3</v>
      </c>
      <c r="F65" s="60"/>
    </row>
    <row r="66" spans="1:7" s="3" customFormat="1" ht="15.75" x14ac:dyDescent="0.25">
      <c r="A66" s="60">
        <v>9</v>
      </c>
      <c r="B66" s="143">
        <v>3.5617199999999996E-3</v>
      </c>
      <c r="C66" s="30"/>
      <c r="D66" s="60">
        <v>9</v>
      </c>
      <c r="E66" s="161">
        <v>6.7000000000000002E-3</v>
      </c>
      <c r="F66" s="60"/>
    </row>
    <row r="67" spans="1:7" s="3" customFormat="1" ht="15.75" x14ac:dyDescent="0.25">
      <c r="A67" s="60">
        <v>10</v>
      </c>
      <c r="B67" s="143">
        <v>3.0832799999999994E-3</v>
      </c>
      <c r="C67" s="30"/>
      <c r="D67" s="60">
        <v>10</v>
      </c>
      <c r="E67" s="161">
        <v>5.7999999999999996E-3</v>
      </c>
      <c r="F67" s="60"/>
    </row>
    <row r="68" spans="1:7" s="3" customFormat="1" ht="15.75" x14ac:dyDescent="0.25">
      <c r="A68" s="60">
        <v>11</v>
      </c>
      <c r="B68" s="143">
        <v>3.77436E-3</v>
      </c>
      <c r="C68" s="30"/>
      <c r="D68" s="60">
        <v>11</v>
      </c>
      <c r="E68" s="161">
        <v>7.1000000000000004E-3</v>
      </c>
      <c r="F68" s="60"/>
    </row>
    <row r="69" spans="1:7" s="3" customFormat="1" ht="15.75" x14ac:dyDescent="0.25">
      <c r="A69" s="60">
        <v>12</v>
      </c>
      <c r="B69" s="143">
        <v>3.40224E-3</v>
      </c>
      <c r="C69" s="30"/>
      <c r="D69" s="60">
        <v>12</v>
      </c>
      <c r="E69" s="161">
        <v>6.4000000000000003E-3</v>
      </c>
      <c r="F69" s="60"/>
    </row>
    <row r="70" spans="1:7" s="3" customFormat="1" ht="15.75" x14ac:dyDescent="0.25">
      <c r="A70" s="60">
        <v>13</v>
      </c>
      <c r="B70" s="143">
        <v>3.1364399999999999E-3</v>
      </c>
      <c r="C70" s="30"/>
      <c r="D70" s="60">
        <v>13</v>
      </c>
      <c r="E70" s="161">
        <v>5.8999999999999999E-3</v>
      </c>
      <c r="F70" s="60"/>
    </row>
    <row r="71" spans="1:7" s="3" customFormat="1" ht="15.75" x14ac:dyDescent="0.25">
      <c r="A71" s="60">
        <v>14</v>
      </c>
      <c r="B71" s="143">
        <v>3.1364399999999999E-3</v>
      </c>
      <c r="C71" s="30"/>
      <c r="D71" s="60">
        <v>14</v>
      </c>
      <c r="E71" s="161">
        <v>5.8999999999999999E-3</v>
      </c>
      <c r="F71" s="60"/>
    </row>
    <row r="72" spans="1:7" s="3" customFormat="1" ht="15.75" x14ac:dyDescent="0.25">
      <c r="A72" s="60">
        <v>15</v>
      </c>
      <c r="B72" s="143">
        <v>3.3490799999999999E-3</v>
      </c>
      <c r="C72" s="30"/>
      <c r="D72" s="60">
        <v>15</v>
      </c>
      <c r="E72" s="161">
        <v>6.3E-3</v>
      </c>
      <c r="F72" s="60"/>
    </row>
    <row r="73" spans="1:7" s="3" customFormat="1" ht="15.75" x14ac:dyDescent="0.25">
      <c r="A73" s="60">
        <v>16</v>
      </c>
      <c r="B73" s="143">
        <v>3.40224E-3</v>
      </c>
      <c r="C73" s="30"/>
      <c r="D73" s="60">
        <v>16</v>
      </c>
      <c r="E73" s="161">
        <v>6.4000000000000003E-3</v>
      </c>
      <c r="F73" s="60"/>
    </row>
    <row r="74" spans="1:7" s="3" customFormat="1" ht="15.75" x14ac:dyDescent="0.25">
      <c r="A74" s="60">
        <v>17</v>
      </c>
      <c r="B74" s="143">
        <v>3.2427599999999999E-3</v>
      </c>
      <c r="C74" s="30"/>
      <c r="D74" s="60">
        <v>17</v>
      </c>
      <c r="E74" s="161">
        <v>6.1000000000000004E-3</v>
      </c>
      <c r="F74" s="60"/>
    </row>
    <row r="75" spans="1:7" s="3" customFormat="1" ht="15.75" x14ac:dyDescent="0.25">
      <c r="A75" s="60">
        <v>18</v>
      </c>
      <c r="B75" s="143">
        <v>3.8806800000000001E-3</v>
      </c>
      <c r="C75" s="30"/>
      <c r="D75" s="60">
        <v>18</v>
      </c>
      <c r="E75" s="161">
        <v>7.3000000000000001E-3</v>
      </c>
      <c r="F75" s="60"/>
    </row>
    <row r="76" spans="1:7" s="3" customFormat="1" ht="15.75" x14ac:dyDescent="0.25">
      <c r="A76" s="60">
        <v>19</v>
      </c>
      <c r="B76" s="143">
        <v>3.1364399999999999E-3</v>
      </c>
      <c r="C76" s="30"/>
      <c r="D76" s="60">
        <v>19</v>
      </c>
      <c r="E76" s="161">
        <v>5.8999999999999999E-3</v>
      </c>
      <c r="F76" s="60"/>
    </row>
    <row r="77" spans="1:7" ht="15.75" x14ac:dyDescent="0.25">
      <c r="A77" s="60">
        <v>20</v>
      </c>
      <c r="B77" s="107">
        <v>3.2427599999999999E-3</v>
      </c>
      <c r="C77" s="30"/>
      <c r="D77" s="60">
        <v>20</v>
      </c>
      <c r="E77" s="161">
        <v>6.1000000000000004E-3</v>
      </c>
      <c r="F77" s="60"/>
      <c r="G77" s="3"/>
    </row>
    <row r="78" spans="1:7" ht="15.75" x14ac:dyDescent="0.25">
      <c r="A78" s="60">
        <v>21</v>
      </c>
      <c r="B78" s="107">
        <v>2.9237999999999994E-3</v>
      </c>
      <c r="C78" s="54"/>
      <c r="D78" s="60">
        <v>21</v>
      </c>
      <c r="E78" s="161">
        <v>5.4999999999999997E-3</v>
      </c>
      <c r="F78" s="60"/>
    </row>
    <row r="79" spans="1:7" ht="15.75" x14ac:dyDescent="0.25">
      <c r="A79" s="60">
        <v>22</v>
      </c>
      <c r="B79" s="107">
        <v>3.1895999999999999E-3</v>
      </c>
      <c r="C79" s="54"/>
      <c r="D79" s="60">
        <v>22</v>
      </c>
      <c r="E79" s="161">
        <v>6.0000000000000001E-3</v>
      </c>
      <c r="F79" s="60"/>
    </row>
    <row r="80" spans="1:7" ht="15.75" x14ac:dyDescent="0.25">
      <c r="A80" s="60">
        <v>23</v>
      </c>
      <c r="B80" s="107">
        <v>2.8706399999999998E-3</v>
      </c>
      <c r="C80" s="54"/>
      <c r="D80" s="60">
        <v>23</v>
      </c>
      <c r="E80" s="161">
        <v>5.4000000000000003E-3</v>
      </c>
      <c r="F80" s="60"/>
    </row>
    <row r="81" spans="1:7" ht="15.75" x14ac:dyDescent="0.25">
      <c r="A81" s="60">
        <v>24</v>
      </c>
      <c r="B81" s="107">
        <v>2.8706399999999998E-3</v>
      </c>
      <c r="C81" s="54"/>
      <c r="D81" s="60">
        <v>24</v>
      </c>
      <c r="E81" s="161">
        <v>5.4000000000000003E-3</v>
      </c>
      <c r="F81" s="60"/>
    </row>
    <row r="82" spans="1:7" ht="15.75" x14ac:dyDescent="0.25">
      <c r="A82" s="60">
        <v>25</v>
      </c>
      <c r="B82" s="107">
        <v>2.9237999999999994E-3</v>
      </c>
      <c r="C82" s="54"/>
      <c r="D82" s="60">
        <v>25</v>
      </c>
      <c r="E82" s="161">
        <v>5.4999999999999997E-3</v>
      </c>
      <c r="F82" s="60"/>
    </row>
    <row r="83" spans="1:7" ht="15.75" x14ac:dyDescent="0.25">
      <c r="A83" s="60">
        <v>26</v>
      </c>
      <c r="B83" s="107">
        <v>2.5516799999999997E-3</v>
      </c>
      <c r="C83" s="54"/>
      <c r="D83" s="60">
        <v>26</v>
      </c>
      <c r="E83" s="61">
        <v>4.7999999999999996E-3</v>
      </c>
      <c r="F83" s="60"/>
    </row>
    <row r="84" spans="1:7" ht="15.75" x14ac:dyDescent="0.25">
      <c r="A84" s="60">
        <v>27</v>
      </c>
      <c r="B84" s="107">
        <v>3.4553999999999995E-3</v>
      </c>
      <c r="C84" s="54"/>
      <c r="D84" s="60">
        <v>27</v>
      </c>
      <c r="E84" s="61">
        <v>6.4999999999999997E-3</v>
      </c>
      <c r="F84" s="60"/>
    </row>
    <row r="85" spans="1:7" ht="15.75" x14ac:dyDescent="0.25">
      <c r="A85" s="60">
        <v>28</v>
      </c>
      <c r="B85" s="107">
        <v>4.2527999999999993E-3</v>
      </c>
      <c r="C85" s="54"/>
      <c r="D85" s="60">
        <v>28</v>
      </c>
      <c r="E85" s="61">
        <v>8.0000000000000002E-3</v>
      </c>
      <c r="F85" s="60"/>
    </row>
    <row r="86" spans="1:7" ht="15.75" x14ac:dyDescent="0.25">
      <c r="A86" s="60">
        <v>29</v>
      </c>
      <c r="B86" s="107">
        <v>3.2427599999999999E-3</v>
      </c>
      <c r="C86" s="54"/>
      <c r="D86" s="60">
        <v>29</v>
      </c>
      <c r="E86" s="61">
        <v>6.1000000000000004E-3</v>
      </c>
      <c r="F86" s="60"/>
    </row>
    <row r="87" spans="1:7" ht="15.75" x14ac:dyDescent="0.25">
      <c r="A87" s="60">
        <v>30</v>
      </c>
      <c r="B87" s="107">
        <v>3.40224E-3</v>
      </c>
      <c r="C87" s="54"/>
      <c r="D87" s="60">
        <v>30</v>
      </c>
      <c r="E87" s="61">
        <v>6.4000000000000003E-3</v>
      </c>
      <c r="F87" s="60"/>
    </row>
    <row r="88" spans="1:7" ht="15.75" x14ac:dyDescent="0.25">
      <c r="A88" s="160" t="s">
        <v>57</v>
      </c>
      <c r="B88" s="63">
        <f>AVERAGE(B58:B87)</f>
        <v>3.2941479999999989E-3</v>
      </c>
      <c r="C88" s="54"/>
      <c r="D88" s="160" t="s">
        <v>57</v>
      </c>
      <c r="E88" s="64">
        <f>AVERAGE(E58:E87)</f>
        <v>6.1966666666666672E-3</v>
      </c>
      <c r="F88" s="60"/>
    </row>
    <row r="89" spans="1:7" ht="15.75" x14ac:dyDescent="0.25">
      <c r="A89" s="160" t="s">
        <v>58</v>
      </c>
      <c r="B89" s="61">
        <f>STDEV(B58:B87)</f>
        <v>3.7027797292081094E-4</v>
      </c>
      <c r="C89" s="54"/>
      <c r="D89" s="160" t="s">
        <v>58</v>
      </c>
      <c r="E89" s="65">
        <f>STDEV(E58:E87)</f>
        <v>6.9653493777428722E-4</v>
      </c>
      <c r="F89" s="60"/>
    </row>
    <row r="90" spans="1:7" ht="15.75" x14ac:dyDescent="0.25">
      <c r="A90" s="160"/>
      <c r="B90" s="61"/>
      <c r="C90" s="65"/>
      <c r="D90" s="63"/>
      <c r="E90" s="60"/>
      <c r="F90" s="60"/>
    </row>
    <row r="91" spans="1:7" ht="15.75" x14ac:dyDescent="0.25">
      <c r="A91" s="54"/>
      <c r="B91" s="61"/>
      <c r="C91" s="61"/>
      <c r="D91" s="61"/>
      <c r="E91" s="60"/>
      <c r="F91" s="60"/>
    </row>
    <row r="92" spans="1:7" ht="15.75" x14ac:dyDescent="0.25">
      <c r="B92" s="61"/>
      <c r="C92" s="61"/>
      <c r="D92" s="61"/>
      <c r="E92" s="60"/>
      <c r="F92" s="60"/>
    </row>
    <row r="93" spans="1:7" ht="15.75" x14ac:dyDescent="0.25">
      <c r="A93" s="60"/>
      <c r="B93" s="60"/>
      <c r="C93" s="60"/>
      <c r="D93" s="60"/>
      <c r="E93" s="60"/>
      <c r="F93" s="60"/>
      <c r="G93" s="60"/>
    </row>
    <row r="94" spans="1:7" ht="15.75" x14ac:dyDescent="0.25">
      <c r="A94" s="60"/>
      <c r="B94" s="60"/>
      <c r="C94" s="60"/>
      <c r="D94" s="60"/>
      <c r="E94" s="60"/>
      <c r="F94" s="60"/>
      <c r="G94" s="60"/>
    </row>
    <row r="95" spans="1:7" ht="15.75" x14ac:dyDescent="0.25">
      <c r="A95" s="60"/>
      <c r="B95" s="60"/>
      <c r="C95" s="60"/>
      <c r="D95" s="60"/>
      <c r="E95" s="60"/>
      <c r="F95" s="60"/>
      <c r="G95" s="60"/>
    </row>
    <row r="96" spans="1:7" ht="15.75" x14ac:dyDescent="0.25">
      <c r="A96" s="60"/>
      <c r="B96" s="60"/>
      <c r="C96" s="60"/>
      <c r="D96" s="60"/>
      <c r="E96" s="60"/>
      <c r="F96" s="60"/>
      <c r="G96" s="60"/>
    </row>
    <row r="97" spans="1:7" ht="15.75" x14ac:dyDescent="0.25">
      <c r="A97" s="60"/>
      <c r="B97" s="60"/>
      <c r="C97" s="60"/>
      <c r="D97" s="60"/>
      <c r="E97" s="60"/>
      <c r="F97" s="60"/>
      <c r="G97" s="60"/>
    </row>
    <row r="98" spans="1:7" ht="15.75" x14ac:dyDescent="0.25">
      <c r="A98" s="60"/>
      <c r="B98" s="60"/>
      <c r="C98" s="60"/>
      <c r="D98" s="60"/>
      <c r="E98" s="60"/>
      <c r="F98" s="60"/>
      <c r="G98" s="60"/>
    </row>
    <row r="101" spans="1:7" ht="15.75" x14ac:dyDescent="0.25">
      <c r="A101" s="60"/>
      <c r="B101" s="60"/>
      <c r="C101" s="60"/>
      <c r="D101" s="60"/>
      <c r="E101" s="60"/>
      <c r="F101" s="60"/>
      <c r="G101" s="60"/>
    </row>
  </sheetData>
  <mergeCells count="1">
    <mergeCell ref="C7:D7"/>
  </mergeCells>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workbookViewId="0">
      <selection activeCell="B2" sqref="B2"/>
    </sheetView>
  </sheetViews>
  <sheetFormatPr baseColWidth="10" defaultColWidth="8.85546875" defaultRowHeight="15" x14ac:dyDescent="0.25"/>
  <sheetData>
    <row r="1" spans="1:16" ht="15.75" x14ac:dyDescent="0.25">
      <c r="A1" s="54" t="s">
        <v>6</v>
      </c>
    </row>
    <row r="2" spans="1:16" ht="15.75" x14ac:dyDescent="0.25">
      <c r="A2" s="54" t="s">
        <v>60</v>
      </c>
    </row>
    <row r="3" spans="1:16" ht="15.75" x14ac:dyDescent="0.25">
      <c r="A3" s="67" t="s">
        <v>201</v>
      </c>
    </row>
    <row r="4" spans="1:16" ht="15.75" x14ac:dyDescent="0.25">
      <c r="A4" s="54" t="s">
        <v>130</v>
      </c>
    </row>
    <row r="5" spans="1:16" ht="15.75" x14ac:dyDescent="0.25">
      <c r="B5" s="54"/>
      <c r="C5" s="54"/>
      <c r="D5" s="54"/>
      <c r="E5" s="54"/>
      <c r="F5" s="54" t="s">
        <v>178</v>
      </c>
      <c r="G5" s="54"/>
    </row>
    <row r="6" spans="1:16" ht="15.75" x14ac:dyDescent="0.25">
      <c r="A6" s="54"/>
      <c r="B6" s="54"/>
      <c r="C6" s="54"/>
      <c r="D6" s="54"/>
      <c r="E6" s="54"/>
      <c r="G6" s="54"/>
    </row>
    <row r="7" spans="1:16" ht="15.75" x14ac:dyDescent="0.25">
      <c r="A7" s="62"/>
      <c r="B7" s="74"/>
      <c r="C7" s="251"/>
      <c r="D7" s="252"/>
      <c r="E7" s="60"/>
      <c r="F7" s="70" t="s">
        <v>134</v>
      </c>
      <c r="G7" s="60"/>
      <c r="H7" s="60"/>
      <c r="I7" s="60"/>
      <c r="J7" s="60" t="s">
        <v>133</v>
      </c>
      <c r="K7" s="60"/>
    </row>
    <row r="8" spans="1:16" ht="15.75" x14ac:dyDescent="0.25">
      <c r="A8" s="160" t="s">
        <v>12</v>
      </c>
      <c r="B8" s="74" t="s">
        <v>188</v>
      </c>
      <c r="C8" s="70" t="s">
        <v>17</v>
      </c>
      <c r="D8" s="160" t="s">
        <v>49</v>
      </c>
      <c r="E8" s="70" t="s">
        <v>15</v>
      </c>
      <c r="F8" s="70" t="s">
        <v>50</v>
      </c>
      <c r="G8" s="77" t="s">
        <v>51</v>
      </c>
      <c r="H8" s="77" t="s">
        <v>195</v>
      </c>
      <c r="I8" s="60"/>
      <c r="J8" s="160" t="s">
        <v>12</v>
      </c>
      <c r="K8" s="70" t="s">
        <v>17</v>
      </c>
      <c r="L8" s="160" t="s">
        <v>49</v>
      </c>
      <c r="M8" s="70" t="s">
        <v>15</v>
      </c>
      <c r="N8" s="70" t="s">
        <v>173</v>
      </c>
      <c r="O8" s="70" t="s">
        <v>186</v>
      </c>
      <c r="P8" s="139" t="s">
        <v>191</v>
      </c>
    </row>
    <row r="9" spans="1:16" ht="15.75" x14ac:dyDescent="0.25">
      <c r="A9" s="160" t="s">
        <v>18</v>
      </c>
      <c r="B9" s="160">
        <v>1</v>
      </c>
      <c r="C9" s="160">
        <v>4.9000000000000004</v>
      </c>
      <c r="D9" s="160">
        <v>1.29</v>
      </c>
      <c r="E9" s="160">
        <f>+D9+C9</f>
        <v>6.19</v>
      </c>
      <c r="F9" s="160">
        <v>265.26</v>
      </c>
      <c r="G9" s="78">
        <f>(E9*100)/F9</f>
        <v>2.3335595265022997</v>
      </c>
      <c r="H9" s="160">
        <v>1</v>
      </c>
      <c r="I9" s="160"/>
      <c r="J9" s="161" t="s">
        <v>18</v>
      </c>
      <c r="K9" s="194">
        <f t="shared" ref="K9:K38" si="0">(C9*0.001)/0.283</f>
        <v>1.7314487632508837E-2</v>
      </c>
      <c r="L9" s="194">
        <f t="shared" ref="L9:L38" si="1">(D9*0.0019)/0.283</f>
        <v>8.660777385159012E-3</v>
      </c>
      <c r="M9" s="102">
        <f>K9+L9</f>
        <v>2.5975265017667851E-2</v>
      </c>
      <c r="N9" s="160">
        <v>1.4563999999999999</v>
      </c>
      <c r="O9" s="194">
        <f>+N9+M9</f>
        <v>1.4823752650176678</v>
      </c>
      <c r="P9" s="140">
        <f>+(M9*100)/O9</f>
        <v>1.7522732354386839</v>
      </c>
    </row>
    <row r="10" spans="1:16" ht="15.75" x14ac:dyDescent="0.25">
      <c r="A10" s="160" t="s">
        <v>19</v>
      </c>
      <c r="B10" s="160">
        <v>0</v>
      </c>
      <c r="C10" s="160">
        <v>2.34</v>
      </c>
      <c r="D10" s="160">
        <v>7.04</v>
      </c>
      <c r="E10" s="160">
        <f t="shared" ref="E10:E38" si="2">+D10+C10</f>
        <v>9.379999999999999</v>
      </c>
      <c r="F10" s="160">
        <v>184.75</v>
      </c>
      <c r="G10" s="78">
        <f t="shared" ref="G10:G38" si="3">+(E10*100)/F10</f>
        <v>5.0771312584573742</v>
      </c>
      <c r="H10" s="160">
        <v>1</v>
      </c>
      <c r="I10" s="160"/>
      <c r="J10" s="160" t="s">
        <v>19</v>
      </c>
      <c r="K10" s="194">
        <f t="shared" si="0"/>
        <v>8.2685512367491176E-3</v>
      </c>
      <c r="L10" s="194">
        <f t="shared" si="1"/>
        <v>4.7265017667844529E-2</v>
      </c>
      <c r="M10" s="102">
        <f t="shared" ref="M10:M38" si="4">+K10+L10</f>
        <v>5.5533568904593648E-2</v>
      </c>
      <c r="N10" s="160">
        <v>0.83550000000000002</v>
      </c>
      <c r="O10" s="194">
        <f t="shared" ref="O10:O38" si="5">+N10+M10</f>
        <v>0.89103356890459362</v>
      </c>
      <c r="P10" s="140">
        <f t="shared" ref="P10:P38" si="6">+(M10*100)/O10</f>
        <v>6.2324889704059894</v>
      </c>
    </row>
    <row r="11" spans="1:16" ht="15.75" x14ac:dyDescent="0.25">
      <c r="A11" s="160" t="s">
        <v>20</v>
      </c>
      <c r="B11" s="160">
        <v>0</v>
      </c>
      <c r="C11" s="160">
        <v>0</v>
      </c>
      <c r="D11" s="160">
        <v>0.33</v>
      </c>
      <c r="E11" s="160">
        <f t="shared" si="2"/>
        <v>0.33</v>
      </c>
      <c r="F11" s="160">
        <v>444.4</v>
      </c>
      <c r="G11" s="78">
        <f t="shared" si="3"/>
        <v>7.4257425742574268E-2</v>
      </c>
      <c r="H11" s="160">
        <v>0</v>
      </c>
      <c r="I11" s="160"/>
      <c r="J11" s="161" t="s">
        <v>20</v>
      </c>
      <c r="K11" s="194">
        <f t="shared" si="0"/>
        <v>0</v>
      </c>
      <c r="L11" s="194">
        <f t="shared" si="1"/>
        <v>2.2155477031802124E-3</v>
      </c>
      <c r="M11" s="102">
        <f t="shared" si="4"/>
        <v>2.2155477031802124E-3</v>
      </c>
      <c r="N11" s="160">
        <v>2.0926999999999998</v>
      </c>
      <c r="O11" s="194">
        <f t="shared" si="5"/>
        <v>2.09491554770318</v>
      </c>
      <c r="P11" s="140">
        <f t="shared" si="6"/>
        <v>0.10575833023957891</v>
      </c>
    </row>
    <row r="12" spans="1:16" ht="15.75" x14ac:dyDescent="0.25">
      <c r="A12" s="160" t="s">
        <v>21</v>
      </c>
      <c r="B12" s="160">
        <v>1</v>
      </c>
      <c r="C12" s="160">
        <v>37.06</v>
      </c>
      <c r="D12" s="160">
        <v>22.97</v>
      </c>
      <c r="E12" s="160">
        <f t="shared" si="2"/>
        <v>60.03</v>
      </c>
      <c r="F12" s="160">
        <v>403.49</v>
      </c>
      <c r="G12" s="78">
        <f t="shared" si="3"/>
        <v>14.877692136112419</v>
      </c>
      <c r="H12" s="160">
        <v>1</v>
      </c>
      <c r="I12" s="160"/>
      <c r="J12" s="160" t="s">
        <v>21</v>
      </c>
      <c r="K12" s="194">
        <f t="shared" si="0"/>
        <v>0.13095406360424031</v>
      </c>
      <c r="L12" s="194">
        <f t="shared" si="1"/>
        <v>0.15421554770318022</v>
      </c>
      <c r="M12" s="102">
        <f t="shared" si="4"/>
        <v>0.28516961130742052</v>
      </c>
      <c r="N12" s="160">
        <v>1.7922</v>
      </c>
      <c r="O12" s="194">
        <f t="shared" si="5"/>
        <v>2.0773696113074207</v>
      </c>
      <c r="P12" s="140">
        <f t="shared" si="6"/>
        <v>13.727437320503846</v>
      </c>
    </row>
    <row r="13" spans="1:16" ht="15.75" x14ac:dyDescent="0.25">
      <c r="A13" s="160" t="s">
        <v>22</v>
      </c>
      <c r="B13" s="160">
        <v>0</v>
      </c>
      <c r="C13" s="160">
        <v>6.7640000000000002</v>
      </c>
      <c r="D13" s="160">
        <v>3.3180000000000001</v>
      </c>
      <c r="E13" s="160">
        <f t="shared" si="2"/>
        <v>10.082000000000001</v>
      </c>
      <c r="F13" s="160">
        <v>336.63</v>
      </c>
      <c r="G13" s="78">
        <f t="shared" si="3"/>
        <v>2.994979651249146</v>
      </c>
      <c r="H13" s="160">
        <v>1</v>
      </c>
      <c r="I13" s="160"/>
      <c r="J13" s="161" t="s">
        <v>22</v>
      </c>
      <c r="K13" s="194">
        <f t="shared" si="0"/>
        <v>2.390106007067138E-2</v>
      </c>
      <c r="L13" s="194">
        <f t="shared" si="1"/>
        <v>2.2276325088339224E-2</v>
      </c>
      <c r="M13" s="102">
        <f t="shared" si="4"/>
        <v>4.6177385159010605E-2</v>
      </c>
      <c r="N13" s="160">
        <v>2.0142000000000002</v>
      </c>
      <c r="O13" s="194">
        <f t="shared" si="5"/>
        <v>2.0603773851590108</v>
      </c>
      <c r="P13" s="140">
        <f t="shared" si="6"/>
        <v>2.241210056547327</v>
      </c>
    </row>
    <row r="14" spans="1:16" ht="15.75" x14ac:dyDescent="0.25">
      <c r="A14" s="160" t="s">
        <v>23</v>
      </c>
      <c r="B14" s="160">
        <v>0</v>
      </c>
      <c r="C14" s="160">
        <v>11.83</v>
      </c>
      <c r="D14" s="160">
        <v>27.54</v>
      </c>
      <c r="E14" s="160">
        <f t="shared" si="2"/>
        <v>39.369999999999997</v>
      </c>
      <c r="F14" s="160">
        <v>264.75099999999998</v>
      </c>
      <c r="G14" s="78">
        <f t="shared" si="3"/>
        <v>14.870576503960324</v>
      </c>
      <c r="H14" s="160">
        <v>1</v>
      </c>
      <c r="I14" s="160"/>
      <c r="J14" s="160" t="s">
        <v>23</v>
      </c>
      <c r="K14" s="194">
        <f t="shared" si="0"/>
        <v>4.1802120141342762E-2</v>
      </c>
      <c r="L14" s="194">
        <f t="shared" si="1"/>
        <v>0.1848975265017668</v>
      </c>
      <c r="M14" s="102">
        <f t="shared" si="4"/>
        <v>0.22669964664310957</v>
      </c>
      <c r="N14" s="160">
        <v>1.4633</v>
      </c>
      <c r="O14" s="194">
        <f t="shared" si="5"/>
        <v>1.6899996466431095</v>
      </c>
      <c r="P14" s="140">
        <f t="shared" si="6"/>
        <v>13.414183079470401</v>
      </c>
    </row>
    <row r="15" spans="1:16" ht="15.75" x14ac:dyDescent="0.25">
      <c r="A15" s="160" t="s">
        <v>24</v>
      </c>
      <c r="B15" s="160">
        <v>0</v>
      </c>
      <c r="C15" s="160">
        <v>3.165</v>
      </c>
      <c r="D15" s="160">
        <v>4.3970000000000002</v>
      </c>
      <c r="E15" s="160">
        <f t="shared" si="2"/>
        <v>7.5620000000000003</v>
      </c>
      <c r="F15" s="160">
        <v>292.39999999999998</v>
      </c>
      <c r="G15" s="78">
        <f t="shared" si="3"/>
        <v>2.5861833105335159</v>
      </c>
      <c r="H15" s="160">
        <v>1</v>
      </c>
      <c r="I15" s="160"/>
      <c r="J15" s="161" t="s">
        <v>24</v>
      </c>
      <c r="K15" s="194">
        <f t="shared" si="0"/>
        <v>1.1183745583038871E-2</v>
      </c>
      <c r="L15" s="194">
        <f t="shared" si="1"/>
        <v>2.9520494699646647E-2</v>
      </c>
      <c r="M15" s="102">
        <f t="shared" si="4"/>
        <v>4.0704240282685517E-2</v>
      </c>
      <c r="N15" s="160">
        <v>1.7148000000000001</v>
      </c>
      <c r="O15" s="194">
        <f t="shared" si="5"/>
        <v>1.7555042402826857</v>
      </c>
      <c r="P15" s="140">
        <f t="shared" si="6"/>
        <v>2.3186637405177097</v>
      </c>
    </row>
    <row r="16" spans="1:16" ht="15.75" x14ac:dyDescent="0.25">
      <c r="A16" s="160" t="s">
        <v>25</v>
      </c>
      <c r="B16" s="160">
        <v>0</v>
      </c>
      <c r="C16" s="160">
        <v>0</v>
      </c>
      <c r="D16" s="160">
        <v>0</v>
      </c>
      <c r="E16" s="160">
        <f t="shared" si="2"/>
        <v>0</v>
      </c>
      <c r="F16" s="160">
        <v>158.12</v>
      </c>
      <c r="G16" s="78">
        <f t="shared" si="3"/>
        <v>0</v>
      </c>
      <c r="H16" s="160">
        <v>0</v>
      </c>
      <c r="I16" s="160"/>
      <c r="J16" s="160" t="s">
        <v>25</v>
      </c>
      <c r="K16" s="194">
        <f t="shared" si="0"/>
        <v>0</v>
      </c>
      <c r="L16" s="194">
        <f t="shared" si="1"/>
        <v>0</v>
      </c>
      <c r="M16" s="102">
        <f t="shared" si="4"/>
        <v>0</v>
      </c>
      <c r="N16" s="160">
        <v>1.0183</v>
      </c>
      <c r="O16" s="194">
        <f t="shared" si="5"/>
        <v>1.0183</v>
      </c>
      <c r="P16" s="140">
        <f t="shared" si="6"/>
        <v>0</v>
      </c>
    </row>
    <row r="17" spans="1:16" ht="15.75" x14ac:dyDescent="0.25">
      <c r="A17" s="160" t="s">
        <v>26</v>
      </c>
      <c r="B17" s="160">
        <v>0</v>
      </c>
      <c r="C17" s="160">
        <v>0</v>
      </c>
      <c r="D17" s="160">
        <v>1.766</v>
      </c>
      <c r="E17" s="160">
        <f t="shared" si="2"/>
        <v>1.766</v>
      </c>
      <c r="F17" s="160">
        <v>175.11</v>
      </c>
      <c r="G17" s="78">
        <f t="shared" si="3"/>
        <v>1.0085089372394493</v>
      </c>
      <c r="H17" s="160">
        <v>0</v>
      </c>
      <c r="I17" s="160"/>
      <c r="J17" s="161" t="s">
        <v>26</v>
      </c>
      <c r="K17" s="194">
        <f t="shared" si="0"/>
        <v>0</v>
      </c>
      <c r="L17" s="194">
        <f t="shared" si="1"/>
        <v>1.18565371024735E-2</v>
      </c>
      <c r="M17" s="102">
        <f t="shared" si="4"/>
        <v>1.18565371024735E-2</v>
      </c>
      <c r="N17" s="160">
        <v>2.0377999999999998</v>
      </c>
      <c r="O17" s="194">
        <f t="shared" si="5"/>
        <v>2.0496565371024733</v>
      </c>
      <c r="P17" s="140">
        <f t="shared" si="6"/>
        <v>0.57846458115537092</v>
      </c>
    </row>
    <row r="18" spans="1:16" ht="15.75" x14ac:dyDescent="0.25">
      <c r="A18" s="160" t="s">
        <v>27</v>
      </c>
      <c r="B18" s="160">
        <v>1</v>
      </c>
      <c r="C18" s="160">
        <v>10.557</v>
      </c>
      <c r="D18" s="160">
        <v>11.712999999999999</v>
      </c>
      <c r="E18" s="160">
        <f t="shared" si="2"/>
        <v>22.27</v>
      </c>
      <c r="F18" s="160">
        <v>205.35</v>
      </c>
      <c r="G18" s="78">
        <f t="shared" si="3"/>
        <v>10.844898953007062</v>
      </c>
      <c r="H18" s="160">
        <v>1</v>
      </c>
      <c r="I18" s="160"/>
      <c r="J18" s="160" t="s">
        <v>27</v>
      </c>
      <c r="K18" s="194">
        <f t="shared" si="0"/>
        <v>3.730388692579506E-2</v>
      </c>
      <c r="L18" s="194">
        <f t="shared" si="1"/>
        <v>7.863851590106008E-2</v>
      </c>
      <c r="M18" s="102">
        <f t="shared" si="4"/>
        <v>0.11594240282685514</v>
      </c>
      <c r="N18" s="160">
        <v>1.1409</v>
      </c>
      <c r="O18" s="194">
        <f t="shared" si="5"/>
        <v>1.2568424028268552</v>
      </c>
      <c r="P18" s="140">
        <f t="shared" si="6"/>
        <v>9.2248958633222973</v>
      </c>
    </row>
    <row r="19" spans="1:16" ht="15.75" x14ac:dyDescent="0.25">
      <c r="A19" s="160" t="s">
        <v>28</v>
      </c>
      <c r="B19" s="160">
        <v>0</v>
      </c>
      <c r="C19" s="160">
        <v>0.34799999999999998</v>
      </c>
      <c r="D19" s="160">
        <v>4.4720000000000004</v>
      </c>
      <c r="E19" s="160">
        <f t="shared" si="2"/>
        <v>4.82</v>
      </c>
      <c r="F19" s="160">
        <v>268.49</v>
      </c>
      <c r="G19" s="78">
        <f t="shared" si="3"/>
        <v>1.7952251480502066</v>
      </c>
      <c r="H19" s="160">
        <v>1</v>
      </c>
      <c r="I19" s="160"/>
      <c r="J19" s="161" t="s">
        <v>28</v>
      </c>
      <c r="K19" s="194">
        <f t="shared" si="0"/>
        <v>1.2296819787985867E-3</v>
      </c>
      <c r="L19" s="194">
        <f t="shared" si="1"/>
        <v>3.0024028268551241E-2</v>
      </c>
      <c r="M19" s="102">
        <f t="shared" si="4"/>
        <v>3.1253710247349825E-2</v>
      </c>
      <c r="N19" s="160">
        <v>2.0691000000000002</v>
      </c>
      <c r="O19" s="194">
        <f t="shared" si="5"/>
        <v>2.10035371024735</v>
      </c>
      <c r="P19" s="140">
        <f t="shared" si="6"/>
        <v>1.4880212839802684</v>
      </c>
    </row>
    <row r="20" spans="1:16" ht="15.75" x14ac:dyDescent="0.25">
      <c r="A20" s="160" t="s">
        <v>29</v>
      </c>
      <c r="B20" s="160">
        <v>0</v>
      </c>
      <c r="C20" s="160">
        <v>0.3</v>
      </c>
      <c r="D20" s="160">
        <v>0.38</v>
      </c>
      <c r="E20" s="160">
        <f t="shared" si="2"/>
        <v>0.67999999999999994</v>
      </c>
      <c r="F20" s="160">
        <v>234.92</v>
      </c>
      <c r="G20" s="78">
        <f t="shared" si="3"/>
        <v>0.28946024178443724</v>
      </c>
      <c r="H20" s="160">
        <v>1</v>
      </c>
      <c r="I20" s="160"/>
      <c r="J20" s="160" t="s">
        <v>29</v>
      </c>
      <c r="K20" s="194">
        <f t="shared" si="0"/>
        <v>1.0600706713780918E-3</v>
      </c>
      <c r="L20" s="194">
        <f t="shared" si="1"/>
        <v>2.5512367491166078E-3</v>
      </c>
      <c r="M20" s="102">
        <f t="shared" si="4"/>
        <v>3.6113074204946996E-3</v>
      </c>
      <c r="N20" s="160">
        <v>1.4420999999999999</v>
      </c>
      <c r="O20" s="194">
        <f t="shared" si="5"/>
        <v>1.4457113074204946</v>
      </c>
      <c r="P20" s="140">
        <f t="shared" si="6"/>
        <v>0.24979450613401943</v>
      </c>
    </row>
    <row r="21" spans="1:16" ht="15.75" x14ac:dyDescent="0.25">
      <c r="A21" s="160" t="s">
        <v>30</v>
      </c>
      <c r="B21" s="160">
        <v>0</v>
      </c>
      <c r="C21" s="160">
        <v>0.25</v>
      </c>
      <c r="D21" s="160">
        <v>0</v>
      </c>
      <c r="E21" s="160">
        <f t="shared" si="2"/>
        <v>0.25</v>
      </c>
      <c r="F21" s="160">
        <v>306.48</v>
      </c>
      <c r="G21" s="78">
        <f t="shared" si="3"/>
        <v>8.1571391281649697E-2</v>
      </c>
      <c r="H21" s="160">
        <v>1</v>
      </c>
      <c r="I21" s="160"/>
      <c r="J21" s="161" t="s">
        <v>30</v>
      </c>
      <c r="K21" s="194">
        <f t="shared" si="0"/>
        <v>8.8339222614840999E-4</v>
      </c>
      <c r="L21" s="194">
        <f t="shared" si="1"/>
        <v>0</v>
      </c>
      <c r="M21" s="102">
        <f t="shared" si="4"/>
        <v>8.8339222614840999E-4</v>
      </c>
      <c r="N21" s="160">
        <v>1.966</v>
      </c>
      <c r="O21" s="194">
        <f t="shared" si="5"/>
        <v>1.9668833922261484</v>
      </c>
      <c r="P21" s="140">
        <f t="shared" si="6"/>
        <v>4.4913299366902137E-2</v>
      </c>
    </row>
    <row r="22" spans="1:16" ht="15.75" x14ac:dyDescent="0.25">
      <c r="A22" s="160" t="s">
        <v>31</v>
      </c>
      <c r="B22" s="160">
        <v>0</v>
      </c>
      <c r="C22" s="160">
        <v>1.5</v>
      </c>
      <c r="D22" s="160">
        <v>3.2</v>
      </c>
      <c r="E22" s="160">
        <f t="shared" si="2"/>
        <v>4.7</v>
      </c>
      <c r="F22" s="160">
        <v>249.62</v>
      </c>
      <c r="G22" s="78">
        <f t="shared" si="3"/>
        <v>1.8828619501642496</v>
      </c>
      <c r="H22" s="160">
        <v>1</v>
      </c>
      <c r="I22" s="160"/>
      <c r="J22" s="160" t="s">
        <v>31</v>
      </c>
      <c r="K22" s="194">
        <f t="shared" si="0"/>
        <v>5.3003533568904597E-3</v>
      </c>
      <c r="L22" s="194">
        <f t="shared" si="1"/>
        <v>2.1484098939929332E-2</v>
      </c>
      <c r="M22" s="102">
        <f t="shared" si="4"/>
        <v>2.6784452296819791E-2</v>
      </c>
      <c r="N22" s="160">
        <v>1.7647999999999999</v>
      </c>
      <c r="O22" s="194">
        <f t="shared" si="5"/>
        <v>1.7915844522968196</v>
      </c>
      <c r="P22" s="140">
        <f t="shared" si="6"/>
        <v>1.4950147765840454</v>
      </c>
    </row>
    <row r="23" spans="1:16" ht="15.75" x14ac:dyDescent="0.25">
      <c r="A23" s="160" t="s">
        <v>32</v>
      </c>
      <c r="B23" s="160">
        <v>0</v>
      </c>
      <c r="C23" s="160">
        <v>4.2539999999999996</v>
      </c>
      <c r="D23" s="160">
        <v>1.8120000000000001</v>
      </c>
      <c r="E23" s="160">
        <f t="shared" si="2"/>
        <v>6.0659999999999998</v>
      </c>
      <c r="F23" s="160">
        <v>280.11</v>
      </c>
      <c r="G23" s="78">
        <f t="shared" si="3"/>
        <v>2.1655778087180035</v>
      </c>
      <c r="H23" s="160">
        <v>1</v>
      </c>
      <c r="I23" s="160"/>
      <c r="J23" s="161" t="s">
        <v>32</v>
      </c>
      <c r="K23" s="194">
        <f t="shared" si="0"/>
        <v>1.5031802120141343E-2</v>
      </c>
      <c r="L23" s="194">
        <f t="shared" si="1"/>
        <v>1.2165371024734984E-2</v>
      </c>
      <c r="M23" s="102">
        <f t="shared" si="4"/>
        <v>2.7197173144876328E-2</v>
      </c>
      <c r="N23" s="160">
        <v>1.8035000000000001</v>
      </c>
      <c r="O23" s="194">
        <f t="shared" si="5"/>
        <v>1.8306971731448765</v>
      </c>
      <c r="P23" s="140">
        <f t="shared" si="6"/>
        <v>1.4856183504208655</v>
      </c>
    </row>
    <row r="24" spans="1:16" ht="15.75" x14ac:dyDescent="0.25">
      <c r="A24" s="160" t="s">
        <v>33</v>
      </c>
      <c r="B24" s="160">
        <v>0</v>
      </c>
      <c r="C24" s="160">
        <v>0.56000000000000005</v>
      </c>
      <c r="D24" s="160">
        <v>2.5000000000000001E-2</v>
      </c>
      <c r="E24" s="160">
        <f t="shared" si="2"/>
        <v>0.58500000000000008</v>
      </c>
      <c r="F24" s="160">
        <v>197.33</v>
      </c>
      <c r="G24" s="78">
        <f t="shared" si="3"/>
        <v>0.29645771043429792</v>
      </c>
      <c r="H24" s="160">
        <v>1</v>
      </c>
      <c r="I24" s="160"/>
      <c r="J24" s="160" t="s">
        <v>33</v>
      </c>
      <c r="K24" s="194">
        <f t="shared" si="0"/>
        <v>1.9787985865724386E-3</v>
      </c>
      <c r="L24" s="194">
        <f t="shared" si="1"/>
        <v>1.6784452296819791E-4</v>
      </c>
      <c r="M24" s="102">
        <f t="shared" si="4"/>
        <v>2.1466431095406363E-3</v>
      </c>
      <c r="N24" s="160">
        <v>1.0228999999999999</v>
      </c>
      <c r="O24" s="194">
        <f t="shared" si="5"/>
        <v>1.0250466431095406</v>
      </c>
      <c r="P24" s="140">
        <f t="shared" si="6"/>
        <v>0.20941906633913412</v>
      </c>
    </row>
    <row r="25" spans="1:16" ht="15.75" x14ac:dyDescent="0.25">
      <c r="A25" s="160" t="s">
        <v>34</v>
      </c>
      <c r="B25" s="160">
        <v>0</v>
      </c>
      <c r="C25" s="160">
        <v>2.71</v>
      </c>
      <c r="D25" s="160">
        <v>5.88</v>
      </c>
      <c r="E25" s="160">
        <f t="shared" si="2"/>
        <v>8.59</v>
      </c>
      <c r="F25" s="160">
        <v>163.84</v>
      </c>
      <c r="G25" s="78">
        <f t="shared" si="3"/>
        <v>5.242919921875</v>
      </c>
      <c r="H25" s="160">
        <v>1</v>
      </c>
      <c r="I25" s="160"/>
      <c r="J25" s="161" t="s">
        <v>34</v>
      </c>
      <c r="K25" s="194">
        <f t="shared" si="0"/>
        <v>9.5759717314487652E-3</v>
      </c>
      <c r="L25" s="194">
        <f t="shared" si="1"/>
        <v>3.9477031802120144E-2</v>
      </c>
      <c r="M25" s="102">
        <f t="shared" si="4"/>
        <v>4.9053003533568909E-2</v>
      </c>
      <c r="N25" s="160">
        <v>1.0512999999999999</v>
      </c>
      <c r="O25" s="194">
        <f t="shared" si="5"/>
        <v>1.1003530035335689</v>
      </c>
      <c r="P25" s="140">
        <f t="shared" si="6"/>
        <v>4.4579333519374931</v>
      </c>
    </row>
    <row r="26" spans="1:16" ht="15.75" x14ac:dyDescent="0.25">
      <c r="A26" s="160" t="s">
        <v>35</v>
      </c>
      <c r="B26" s="160">
        <v>1</v>
      </c>
      <c r="C26" s="160">
        <v>11.65</v>
      </c>
      <c r="D26" s="160">
        <v>17.75</v>
      </c>
      <c r="E26" s="160">
        <f t="shared" si="2"/>
        <v>29.4</v>
      </c>
      <c r="F26" s="160">
        <v>351.6</v>
      </c>
      <c r="G26" s="78">
        <f t="shared" si="3"/>
        <v>8.3617747440273025</v>
      </c>
      <c r="H26" s="160">
        <v>1</v>
      </c>
      <c r="I26" s="160"/>
      <c r="J26" s="160" t="s">
        <v>35</v>
      </c>
      <c r="K26" s="194">
        <f t="shared" si="0"/>
        <v>4.116607773851591E-2</v>
      </c>
      <c r="L26" s="194">
        <f t="shared" si="1"/>
        <v>0.1191696113074205</v>
      </c>
      <c r="M26" s="102">
        <f t="shared" si="4"/>
        <v>0.16033568904593642</v>
      </c>
      <c r="N26" s="160">
        <v>2.1215999999999999</v>
      </c>
      <c r="O26" s="194">
        <f t="shared" si="5"/>
        <v>2.2819356890459366</v>
      </c>
      <c r="P26" s="140">
        <f t="shared" si="6"/>
        <v>7.0263018285573073</v>
      </c>
    </row>
    <row r="27" spans="1:16" ht="15.75" x14ac:dyDescent="0.25">
      <c r="A27" s="160" t="s">
        <v>36</v>
      </c>
      <c r="B27" s="160">
        <v>0</v>
      </c>
      <c r="C27" s="160">
        <v>8.0719999999999992</v>
      </c>
      <c r="D27" s="160">
        <v>10.54</v>
      </c>
      <c r="E27" s="160">
        <f t="shared" si="2"/>
        <v>18.611999999999998</v>
      </c>
      <c r="F27" s="160">
        <v>270.74</v>
      </c>
      <c r="G27" s="78">
        <f t="shared" si="3"/>
        <v>6.8744921326734127</v>
      </c>
      <c r="H27" s="160">
        <v>1</v>
      </c>
      <c r="I27" s="160"/>
      <c r="J27" s="161" t="s">
        <v>36</v>
      </c>
      <c r="K27" s="194">
        <f t="shared" si="0"/>
        <v>2.8522968197879858E-2</v>
      </c>
      <c r="L27" s="194">
        <f t="shared" si="1"/>
        <v>7.0763250883392234E-2</v>
      </c>
      <c r="M27" s="102">
        <f t="shared" si="4"/>
        <v>9.9286219081272095E-2</v>
      </c>
      <c r="N27" s="160">
        <v>1.552</v>
      </c>
      <c r="O27" s="194">
        <f t="shared" si="5"/>
        <v>1.651286219081272</v>
      </c>
      <c r="P27" s="140">
        <f t="shared" si="6"/>
        <v>6.0126595822081086</v>
      </c>
    </row>
    <row r="28" spans="1:16" ht="15.75" x14ac:dyDescent="0.25">
      <c r="A28" s="160" t="s">
        <v>37</v>
      </c>
      <c r="B28" s="160">
        <v>1</v>
      </c>
      <c r="C28" s="160">
        <v>1.8129999999999999</v>
      </c>
      <c r="D28" s="160">
        <v>0.495</v>
      </c>
      <c r="E28" s="160">
        <f t="shared" si="2"/>
        <v>2.3079999999999998</v>
      </c>
      <c r="F28" s="160">
        <v>191.67</v>
      </c>
      <c r="G28" s="78">
        <f t="shared" si="3"/>
        <v>1.204152971252674</v>
      </c>
      <c r="H28" s="160">
        <v>1</v>
      </c>
      <c r="I28" s="160"/>
      <c r="J28" s="160" t="s">
        <v>37</v>
      </c>
      <c r="K28" s="194">
        <f t="shared" si="0"/>
        <v>6.4063604240282689E-3</v>
      </c>
      <c r="L28" s="194">
        <f t="shared" si="1"/>
        <v>3.3233215547703184E-3</v>
      </c>
      <c r="M28" s="102">
        <f t="shared" si="4"/>
        <v>9.7296819787985878E-3</v>
      </c>
      <c r="N28" s="160">
        <v>1.3133999999999999</v>
      </c>
      <c r="O28" s="194">
        <f t="shared" si="5"/>
        <v>1.3231296819787985</v>
      </c>
      <c r="P28" s="140">
        <f t="shared" si="6"/>
        <v>0.73535361736027427</v>
      </c>
    </row>
    <row r="29" spans="1:16" ht="15.75" x14ac:dyDescent="0.25">
      <c r="A29" s="160" t="s">
        <v>38</v>
      </c>
      <c r="B29" s="160">
        <v>1</v>
      </c>
      <c r="C29" s="160">
        <v>3.5779999999999998</v>
      </c>
      <c r="D29" s="160">
        <v>1.669</v>
      </c>
      <c r="E29" s="160">
        <f t="shared" si="2"/>
        <v>5.2469999999999999</v>
      </c>
      <c r="F29" s="160">
        <v>336.84</v>
      </c>
      <c r="G29" s="78">
        <f t="shared" si="3"/>
        <v>1.5577128607053796</v>
      </c>
      <c r="H29" s="160">
        <v>1</v>
      </c>
      <c r="I29" s="160"/>
      <c r="J29" s="161" t="s">
        <v>38</v>
      </c>
      <c r="K29" s="194">
        <f t="shared" si="0"/>
        <v>1.2643109540636044E-2</v>
      </c>
      <c r="L29" s="194">
        <f t="shared" si="1"/>
        <v>1.1205300353356892E-2</v>
      </c>
      <c r="M29" s="102">
        <f t="shared" si="4"/>
        <v>2.3848409893992936E-2</v>
      </c>
      <c r="N29" s="160">
        <v>2.1604999999999999</v>
      </c>
      <c r="O29" s="194">
        <f t="shared" si="5"/>
        <v>2.1843484098939929</v>
      </c>
      <c r="P29" s="140">
        <f t="shared" si="6"/>
        <v>1.0917859891751567</v>
      </c>
    </row>
    <row r="30" spans="1:16" ht="15.75" x14ac:dyDescent="0.25">
      <c r="A30" s="160" t="s">
        <v>39</v>
      </c>
      <c r="B30" s="160">
        <v>0</v>
      </c>
      <c r="C30" s="160">
        <v>3.9729999999999999</v>
      </c>
      <c r="D30" s="160">
        <v>21.35</v>
      </c>
      <c r="E30" s="160">
        <f t="shared" si="2"/>
        <v>25.323</v>
      </c>
      <c r="F30" s="160">
        <v>170.89</v>
      </c>
      <c r="G30" s="78">
        <f t="shared" si="3"/>
        <v>14.818304172274566</v>
      </c>
      <c r="H30" s="160">
        <v>1</v>
      </c>
      <c r="I30" s="160"/>
      <c r="J30" s="160" t="s">
        <v>39</v>
      </c>
      <c r="K30" s="194">
        <f t="shared" si="0"/>
        <v>1.4038869257950531E-2</v>
      </c>
      <c r="L30" s="194">
        <f t="shared" si="1"/>
        <v>0.14333922261484103</v>
      </c>
      <c r="M30" s="102">
        <f t="shared" si="4"/>
        <v>0.15737809187279156</v>
      </c>
      <c r="N30" s="160">
        <v>0.90600000000000003</v>
      </c>
      <c r="O30" s="194">
        <f t="shared" si="5"/>
        <v>1.0633780918727915</v>
      </c>
      <c r="P30" s="140">
        <f t="shared" si="6"/>
        <v>14.799824547412078</v>
      </c>
    </row>
    <row r="31" spans="1:16" ht="15.75" x14ac:dyDescent="0.25">
      <c r="A31" s="160" t="s">
        <v>40</v>
      </c>
      <c r="B31" s="160">
        <v>0</v>
      </c>
      <c r="C31" s="160">
        <v>1.754</v>
      </c>
      <c r="D31" s="160">
        <v>9.8000000000000007</v>
      </c>
      <c r="E31" s="160">
        <f t="shared" si="2"/>
        <v>11.554</v>
      </c>
      <c r="F31" s="160">
        <v>190.75</v>
      </c>
      <c r="G31" s="78">
        <f t="shared" si="3"/>
        <v>6.0571428571428578</v>
      </c>
      <c r="H31" s="160">
        <v>1</v>
      </c>
      <c r="I31" s="160"/>
      <c r="J31" s="161" t="s">
        <v>40</v>
      </c>
      <c r="K31" s="194">
        <f t="shared" si="0"/>
        <v>6.197879858657245E-3</v>
      </c>
      <c r="L31" s="194">
        <f t="shared" si="1"/>
        <v>6.5795053003533582E-2</v>
      </c>
      <c r="M31" s="102">
        <f t="shared" si="4"/>
        <v>7.1992932862190828E-2</v>
      </c>
      <c r="N31" s="160">
        <v>0.8407</v>
      </c>
      <c r="O31" s="194">
        <f t="shared" si="5"/>
        <v>0.91269293286219089</v>
      </c>
      <c r="P31" s="140">
        <f t="shared" si="6"/>
        <v>7.8879686990039586</v>
      </c>
    </row>
    <row r="32" spans="1:16" ht="15.75" x14ac:dyDescent="0.25">
      <c r="A32" s="160" t="s">
        <v>41</v>
      </c>
      <c r="B32" s="160">
        <v>0</v>
      </c>
      <c r="C32" s="160">
        <v>1.3839999999999999</v>
      </c>
      <c r="D32" s="160">
        <v>1.3029999999999999</v>
      </c>
      <c r="E32" s="160">
        <f t="shared" si="2"/>
        <v>2.6869999999999998</v>
      </c>
      <c r="F32" s="160">
        <v>272.88</v>
      </c>
      <c r="G32" s="78">
        <f t="shared" si="3"/>
        <v>0.98468191146291406</v>
      </c>
      <c r="H32" s="160">
        <v>1</v>
      </c>
      <c r="I32" s="160"/>
      <c r="J32" s="160" t="s">
        <v>41</v>
      </c>
      <c r="K32" s="194">
        <f t="shared" si="0"/>
        <v>4.8904593639575973E-3</v>
      </c>
      <c r="L32" s="194">
        <f t="shared" si="1"/>
        <v>8.7480565371024742E-3</v>
      </c>
      <c r="M32" s="102">
        <f t="shared" si="4"/>
        <v>1.3638515901060071E-2</v>
      </c>
      <c r="N32" s="160">
        <v>2.1343000000000001</v>
      </c>
      <c r="O32" s="194">
        <f t="shared" si="5"/>
        <v>2.14793851590106</v>
      </c>
      <c r="P32" s="140">
        <f t="shared" si="6"/>
        <v>0.63495839383180452</v>
      </c>
    </row>
    <row r="33" spans="1:16" ht="15.75" x14ac:dyDescent="0.25">
      <c r="A33" s="160" t="s">
        <v>42</v>
      </c>
      <c r="B33" s="160">
        <v>0</v>
      </c>
      <c r="C33" s="160">
        <v>6.3339999999999996</v>
      </c>
      <c r="D33" s="160">
        <v>5.5179999999999998</v>
      </c>
      <c r="E33" s="160">
        <f t="shared" si="2"/>
        <v>11.852</v>
      </c>
      <c r="F33" s="160">
        <v>181.255</v>
      </c>
      <c r="G33" s="78">
        <f t="shared" si="3"/>
        <v>6.5388541005765362</v>
      </c>
      <c r="H33" s="160">
        <v>1</v>
      </c>
      <c r="I33" s="160"/>
      <c r="J33" s="161" t="s">
        <v>42</v>
      </c>
      <c r="K33" s="194">
        <f t="shared" si="0"/>
        <v>2.2381625441696112E-2</v>
      </c>
      <c r="L33" s="194">
        <f t="shared" si="1"/>
        <v>3.7046643109540638E-2</v>
      </c>
      <c r="M33" s="102">
        <f t="shared" si="4"/>
        <v>5.942826855123675E-2</v>
      </c>
      <c r="N33" s="160">
        <v>1.0701000000000001</v>
      </c>
      <c r="O33" s="194">
        <f t="shared" si="5"/>
        <v>1.1295282685512369</v>
      </c>
      <c r="P33" s="140">
        <f t="shared" si="6"/>
        <v>5.2613352145193355</v>
      </c>
    </row>
    <row r="34" spans="1:16" ht="15.75" x14ac:dyDescent="0.25">
      <c r="A34" s="160" t="s">
        <v>43</v>
      </c>
      <c r="B34" s="160">
        <v>1</v>
      </c>
      <c r="C34" s="160">
        <v>46.241</v>
      </c>
      <c r="D34" s="160">
        <v>36.137</v>
      </c>
      <c r="E34" s="160">
        <f t="shared" si="2"/>
        <v>82.378</v>
      </c>
      <c r="F34" s="160">
        <v>271.87</v>
      </c>
      <c r="G34" s="78">
        <f t="shared" si="3"/>
        <v>30.30051127377055</v>
      </c>
      <c r="H34" s="160">
        <v>1</v>
      </c>
      <c r="I34" s="160"/>
      <c r="J34" s="160" t="s">
        <v>43</v>
      </c>
      <c r="K34" s="194">
        <f t="shared" si="0"/>
        <v>0.16339575971731449</v>
      </c>
      <c r="L34" s="194">
        <f t="shared" si="1"/>
        <v>0.24261590106007072</v>
      </c>
      <c r="M34" s="102">
        <f t="shared" si="4"/>
        <v>0.40601166077738521</v>
      </c>
      <c r="N34" s="160">
        <v>1.4118999999999999</v>
      </c>
      <c r="O34" s="194">
        <f t="shared" si="5"/>
        <v>1.8179116607773851</v>
      </c>
      <c r="P34" s="140">
        <f t="shared" si="6"/>
        <v>22.333959869302138</v>
      </c>
    </row>
    <row r="35" spans="1:16" ht="15.75" x14ac:dyDescent="0.25">
      <c r="A35" s="160" t="s">
        <v>44</v>
      </c>
      <c r="B35" s="160">
        <v>0</v>
      </c>
      <c r="C35" s="160">
        <v>46.24</v>
      </c>
      <c r="D35" s="160">
        <v>1.2270000000000001</v>
      </c>
      <c r="E35" s="160">
        <f t="shared" si="2"/>
        <v>47.466999999999999</v>
      </c>
      <c r="F35" s="160">
        <v>114.87</v>
      </c>
      <c r="G35" s="78">
        <f t="shared" si="3"/>
        <v>41.32236441194393</v>
      </c>
      <c r="H35" s="160">
        <v>1</v>
      </c>
      <c r="I35" s="160"/>
      <c r="J35" s="161" t="s">
        <v>44</v>
      </c>
      <c r="K35" s="194">
        <f t="shared" si="0"/>
        <v>0.16339222614840992</v>
      </c>
      <c r="L35" s="194">
        <f t="shared" si="1"/>
        <v>8.2378091872791527E-3</v>
      </c>
      <c r="M35" s="102">
        <f t="shared" si="4"/>
        <v>0.17163003533568907</v>
      </c>
      <c r="N35" s="160">
        <v>0.67210000000000003</v>
      </c>
      <c r="O35" s="194">
        <f t="shared" si="5"/>
        <v>0.84373003533568913</v>
      </c>
      <c r="P35" s="140">
        <f t="shared" si="6"/>
        <v>20.341818845811719</v>
      </c>
    </row>
    <row r="36" spans="1:16" ht="15.75" x14ac:dyDescent="0.25">
      <c r="A36" s="160" t="s">
        <v>45</v>
      </c>
      <c r="B36" s="160">
        <v>0</v>
      </c>
      <c r="C36" s="160">
        <v>4.0540000000000003</v>
      </c>
      <c r="D36" s="160">
        <v>3.8159999999999998</v>
      </c>
      <c r="E36" s="160">
        <f t="shared" si="2"/>
        <v>7.87</v>
      </c>
      <c r="F36" s="160">
        <v>141.6</v>
      </c>
      <c r="G36" s="78">
        <f t="shared" si="3"/>
        <v>5.5579096045197742</v>
      </c>
      <c r="H36" s="160">
        <v>1</v>
      </c>
      <c r="I36" s="160"/>
      <c r="J36" s="160" t="s">
        <v>45</v>
      </c>
      <c r="K36" s="194">
        <f t="shared" si="0"/>
        <v>1.4325088339222617E-2</v>
      </c>
      <c r="L36" s="194">
        <f t="shared" si="1"/>
        <v>2.5619787985865727E-2</v>
      </c>
      <c r="M36" s="102">
        <f t="shared" si="4"/>
        <v>3.9944876325088342E-2</v>
      </c>
      <c r="N36" s="160">
        <v>0.88829999999999998</v>
      </c>
      <c r="O36" s="194">
        <f t="shared" si="5"/>
        <v>0.92824487632508834</v>
      </c>
      <c r="P36" s="140">
        <f t="shared" si="6"/>
        <v>4.3032692497296274</v>
      </c>
    </row>
    <row r="37" spans="1:16" ht="15.75" x14ac:dyDescent="0.25">
      <c r="A37" s="160" t="s">
        <v>46</v>
      </c>
      <c r="B37" s="160">
        <v>1</v>
      </c>
      <c r="C37" s="160">
        <v>0.254</v>
      </c>
      <c r="D37" s="160">
        <v>0.74399999999999999</v>
      </c>
      <c r="E37" s="160">
        <f t="shared" si="2"/>
        <v>0.998</v>
      </c>
      <c r="F37" s="160">
        <v>128.33000000000001</v>
      </c>
      <c r="G37" s="78">
        <f t="shared" si="3"/>
        <v>0.77768253720875857</v>
      </c>
      <c r="H37" s="160">
        <v>1</v>
      </c>
      <c r="I37" s="160"/>
      <c r="J37" s="161" t="s">
        <v>46</v>
      </c>
      <c r="K37" s="194">
        <f t="shared" si="0"/>
        <v>8.9752650176678453E-4</v>
      </c>
      <c r="L37" s="194">
        <f t="shared" si="1"/>
        <v>4.9950530035335686E-3</v>
      </c>
      <c r="M37" s="102">
        <f t="shared" si="4"/>
        <v>5.892579505300353E-3</v>
      </c>
      <c r="N37" s="160">
        <v>0.82069999999999999</v>
      </c>
      <c r="O37" s="194">
        <f t="shared" si="5"/>
        <v>0.8265925795053003</v>
      </c>
      <c r="P37" s="140">
        <f t="shared" si="6"/>
        <v>0.7128759259884655</v>
      </c>
    </row>
    <row r="38" spans="1:16" ht="15.75" x14ac:dyDescent="0.25">
      <c r="A38" s="160" t="s">
        <v>47</v>
      </c>
      <c r="B38" s="160">
        <v>0</v>
      </c>
      <c r="C38" s="160">
        <v>0.54100000000000004</v>
      </c>
      <c r="D38" s="160">
        <v>0.66500000000000004</v>
      </c>
      <c r="E38" s="160">
        <f t="shared" si="2"/>
        <v>1.206</v>
      </c>
      <c r="F38" s="160">
        <v>156.94</v>
      </c>
      <c r="G38" s="78">
        <f t="shared" si="3"/>
        <v>0.76844654007901103</v>
      </c>
      <c r="H38" s="160">
        <v>1</v>
      </c>
      <c r="I38" s="160"/>
      <c r="J38" s="160" t="s">
        <v>47</v>
      </c>
      <c r="K38" s="194">
        <f t="shared" si="0"/>
        <v>1.9116607773851592E-3</v>
      </c>
      <c r="L38" s="194">
        <f t="shared" si="1"/>
        <v>4.4646643109540647E-3</v>
      </c>
      <c r="M38" s="102">
        <f t="shared" si="4"/>
        <v>6.3763250883392235E-3</v>
      </c>
      <c r="N38" s="160">
        <v>0.99280000000000002</v>
      </c>
      <c r="O38" s="194">
        <f t="shared" si="5"/>
        <v>0.9991763250883392</v>
      </c>
      <c r="P38" s="140">
        <f t="shared" si="6"/>
        <v>0.638158143686549</v>
      </c>
    </row>
    <row r="39" spans="1:16" ht="15.75" x14ac:dyDescent="0.25">
      <c r="A39" s="60"/>
      <c r="B39" s="60"/>
      <c r="C39" s="60"/>
      <c r="D39" s="60"/>
      <c r="E39" s="60"/>
      <c r="F39" s="60"/>
      <c r="G39" s="60"/>
      <c r="H39" s="60"/>
      <c r="I39" s="60"/>
      <c r="J39" s="60"/>
      <c r="K39" s="60"/>
    </row>
    <row r="40" spans="1:16" ht="15.75" x14ac:dyDescent="0.25">
      <c r="A40" s="60"/>
      <c r="B40" s="60"/>
      <c r="C40" s="60"/>
      <c r="D40" s="60"/>
      <c r="E40" s="60"/>
      <c r="F40" s="60"/>
      <c r="G40" s="60"/>
      <c r="H40" s="60"/>
      <c r="I40" s="60"/>
      <c r="J40" s="60"/>
      <c r="K40" s="60"/>
    </row>
    <row r="41" spans="1:16" ht="15.75" x14ac:dyDescent="0.25">
      <c r="A41" s="60"/>
      <c r="B41" s="60"/>
      <c r="C41" s="60"/>
      <c r="D41" s="60"/>
      <c r="E41" s="60"/>
      <c r="F41" s="60"/>
      <c r="G41" s="60"/>
      <c r="H41" s="60"/>
      <c r="I41" s="60"/>
      <c r="J41" s="60"/>
      <c r="K41" s="60"/>
    </row>
    <row r="42" spans="1:16" ht="15.75" x14ac:dyDescent="0.25">
      <c r="A42" s="60" t="s">
        <v>54</v>
      </c>
      <c r="B42" s="60"/>
      <c r="C42" s="60"/>
      <c r="D42" s="60"/>
      <c r="E42" s="60"/>
      <c r="F42" s="60"/>
      <c r="G42" s="60"/>
      <c r="H42" s="60"/>
      <c r="I42" s="60"/>
      <c r="J42" s="60"/>
      <c r="K42" s="60"/>
    </row>
    <row r="43" spans="1:16" ht="15.75" x14ac:dyDescent="0.25">
      <c r="B43" s="60"/>
      <c r="C43" s="60"/>
      <c r="D43" s="60"/>
      <c r="E43" s="60"/>
      <c r="F43" s="60"/>
      <c r="G43" s="60"/>
      <c r="H43" s="60"/>
      <c r="I43" s="60"/>
      <c r="J43" s="60"/>
      <c r="K43" s="60"/>
    </row>
    <row r="44" spans="1:16" ht="15.75" x14ac:dyDescent="0.25">
      <c r="A44" s="60"/>
      <c r="B44" s="60"/>
      <c r="C44" s="60"/>
      <c r="D44" s="60"/>
      <c r="E44" s="60"/>
      <c r="F44" s="60"/>
      <c r="G44" s="60"/>
      <c r="H44" s="60"/>
      <c r="I44" s="60"/>
      <c r="J44" s="60"/>
      <c r="K44" s="60"/>
    </row>
    <row r="45" spans="1:16" ht="15.75" x14ac:dyDescent="0.25">
      <c r="A45" s="60" t="s">
        <v>136</v>
      </c>
      <c r="B45" s="60"/>
      <c r="C45" s="60"/>
      <c r="D45" s="60"/>
      <c r="F45" s="60"/>
      <c r="G45" s="60"/>
      <c r="H45" s="60"/>
      <c r="I45" s="60"/>
      <c r="J45" s="60"/>
      <c r="K45" s="60"/>
    </row>
    <row r="46" spans="1:16" ht="15.75" x14ac:dyDescent="0.25">
      <c r="A46" s="30" t="s">
        <v>202</v>
      </c>
      <c r="B46" s="113"/>
      <c r="C46" s="113"/>
      <c r="D46" s="60"/>
      <c r="E46" s="60"/>
      <c r="F46" s="60"/>
      <c r="G46" s="60"/>
      <c r="H46" s="60"/>
      <c r="I46" s="60"/>
      <c r="J46" s="60"/>
      <c r="K46" s="60"/>
    </row>
    <row r="47" spans="1:16" ht="15.75" x14ac:dyDescent="0.25">
      <c r="A47" s="30" t="s">
        <v>308</v>
      </c>
      <c r="B47" s="106"/>
      <c r="C47" s="60"/>
      <c r="D47" s="60"/>
      <c r="E47" s="60"/>
      <c r="F47" s="60"/>
      <c r="G47" s="60"/>
      <c r="H47" s="60"/>
      <c r="I47" s="60"/>
      <c r="J47" s="60"/>
      <c r="K47" s="60"/>
    </row>
    <row r="48" spans="1:16" ht="15.75" x14ac:dyDescent="0.25">
      <c r="A48" s="30"/>
      <c r="B48" s="106"/>
      <c r="C48" s="60"/>
      <c r="D48" s="60"/>
      <c r="E48" s="60"/>
      <c r="F48" s="60"/>
      <c r="G48" s="60"/>
      <c r="H48" s="60"/>
      <c r="I48" s="60"/>
      <c r="J48" s="60"/>
      <c r="K48" s="60"/>
    </row>
    <row r="49" spans="1:11" ht="15.75" x14ac:dyDescent="0.25">
      <c r="A49" s="60"/>
      <c r="B49" s="60"/>
      <c r="C49" s="60"/>
      <c r="D49" s="60"/>
      <c r="E49" s="60"/>
      <c r="F49" s="60"/>
      <c r="G49" s="60"/>
      <c r="H49" s="60"/>
      <c r="I49" s="60"/>
      <c r="J49" s="60"/>
      <c r="K49" s="60"/>
    </row>
    <row r="50" spans="1:11" ht="15.75" x14ac:dyDescent="0.25">
      <c r="A50" s="60" t="s">
        <v>180</v>
      </c>
      <c r="B50" s="72" t="s">
        <v>63</v>
      </c>
      <c r="C50" s="72"/>
      <c r="D50" s="60" t="s">
        <v>179</v>
      </c>
      <c r="E50" s="72" t="s">
        <v>137</v>
      </c>
      <c r="F50" s="60"/>
      <c r="H50" s="60"/>
      <c r="I50" s="60"/>
      <c r="J50" s="60"/>
      <c r="K50" s="60"/>
    </row>
    <row r="51" spans="1:11" ht="15.75" x14ac:dyDescent="0.25">
      <c r="A51" s="60">
        <v>1</v>
      </c>
      <c r="B51" s="59">
        <v>1.5E-3</v>
      </c>
      <c r="C51" s="65"/>
      <c r="D51" s="60">
        <v>1</v>
      </c>
      <c r="E51" s="59">
        <v>2.8999999999999998E-3</v>
      </c>
      <c r="F51" s="60"/>
      <c r="H51" s="60"/>
      <c r="I51" s="60"/>
      <c r="J51" s="60"/>
      <c r="K51" s="60"/>
    </row>
    <row r="52" spans="1:11" ht="15.75" x14ac:dyDescent="0.25">
      <c r="A52" s="60">
        <v>2</v>
      </c>
      <c r="B52" s="59">
        <v>8.9999999999999998E-4</v>
      </c>
      <c r="C52" s="65"/>
      <c r="D52" s="60">
        <v>2</v>
      </c>
      <c r="E52" s="59">
        <v>1.6000000000000001E-3</v>
      </c>
      <c r="F52" s="60"/>
      <c r="H52" s="60"/>
      <c r="I52" s="60"/>
      <c r="J52" s="60"/>
      <c r="K52" s="60"/>
    </row>
    <row r="53" spans="1:11" ht="15.75" x14ac:dyDescent="0.25">
      <c r="A53" s="60">
        <v>3</v>
      </c>
      <c r="B53" s="113">
        <v>8.9999999999999998E-4</v>
      </c>
      <c r="C53" s="65"/>
      <c r="D53" s="60">
        <v>3</v>
      </c>
      <c r="E53" s="59">
        <v>1.6000000000000001E-3</v>
      </c>
      <c r="F53" s="60"/>
      <c r="H53" s="60"/>
      <c r="I53" s="60"/>
      <c r="J53" s="60"/>
      <c r="K53" s="60"/>
    </row>
    <row r="54" spans="1:11" ht="15.75" x14ac:dyDescent="0.25">
      <c r="A54" s="60">
        <v>4</v>
      </c>
      <c r="B54" s="113">
        <v>8.9999999999999998E-4</v>
      </c>
      <c r="C54" s="65"/>
      <c r="D54" s="60">
        <v>4</v>
      </c>
      <c r="E54" s="59">
        <v>1.6000000000000001E-3</v>
      </c>
      <c r="F54" s="60"/>
      <c r="H54" s="60"/>
      <c r="I54" s="60"/>
      <c r="J54" s="60"/>
      <c r="K54" s="60"/>
    </row>
    <row r="55" spans="1:11" ht="15.75" x14ac:dyDescent="0.25">
      <c r="A55" s="60">
        <v>5</v>
      </c>
      <c r="B55" s="59">
        <v>6.9999999999999999E-4</v>
      </c>
      <c r="C55" s="65"/>
      <c r="D55" s="60">
        <v>5</v>
      </c>
      <c r="E55" s="59">
        <v>1.4E-3</v>
      </c>
      <c r="F55" s="60"/>
      <c r="H55" s="60"/>
      <c r="I55" s="60"/>
      <c r="J55" s="60"/>
      <c r="K55" s="60"/>
    </row>
    <row r="56" spans="1:11" ht="15.75" x14ac:dyDescent="0.25">
      <c r="A56" s="60">
        <v>6</v>
      </c>
      <c r="B56" s="113">
        <v>6.9999999999999999E-4</v>
      </c>
      <c r="C56" s="65"/>
      <c r="D56" s="60">
        <v>6</v>
      </c>
      <c r="E56" s="59">
        <v>1.2999999999999999E-3</v>
      </c>
      <c r="F56" s="60"/>
      <c r="H56" s="60"/>
      <c r="I56" s="60"/>
      <c r="J56" s="60"/>
      <c r="K56" s="60"/>
    </row>
    <row r="57" spans="1:11" ht="15.75" x14ac:dyDescent="0.25">
      <c r="A57" s="60">
        <v>7</v>
      </c>
      <c r="B57" s="59">
        <v>8.0000000000000004E-4</v>
      </c>
      <c r="C57" s="65"/>
      <c r="D57" s="60">
        <v>7</v>
      </c>
      <c r="E57" s="59">
        <v>1.5E-3</v>
      </c>
      <c r="F57" s="60"/>
      <c r="H57" s="60"/>
      <c r="I57" s="60"/>
      <c r="J57" s="60"/>
      <c r="K57" s="60"/>
    </row>
    <row r="58" spans="1:11" ht="15.75" x14ac:dyDescent="0.25">
      <c r="A58" s="60">
        <v>8</v>
      </c>
      <c r="B58" s="59">
        <v>1E-4</v>
      </c>
      <c r="C58" s="65"/>
      <c r="D58" s="60">
        <v>8</v>
      </c>
      <c r="E58" s="59">
        <v>1.8E-3</v>
      </c>
      <c r="F58" s="60"/>
      <c r="H58" s="60"/>
      <c r="I58" s="60"/>
      <c r="J58" s="60"/>
      <c r="K58" s="60"/>
    </row>
    <row r="59" spans="1:11" ht="15.75" x14ac:dyDescent="0.25">
      <c r="A59" s="60">
        <v>9</v>
      </c>
      <c r="B59" s="113">
        <v>8.9999999999999998E-4</v>
      </c>
      <c r="C59" s="65"/>
      <c r="D59" s="60">
        <v>9</v>
      </c>
      <c r="E59" s="59">
        <v>1.6999999999999999E-3</v>
      </c>
      <c r="F59" s="60"/>
      <c r="H59" s="60"/>
      <c r="I59" s="60"/>
      <c r="J59" s="60"/>
      <c r="K59" s="60"/>
    </row>
    <row r="60" spans="1:11" ht="15.75" x14ac:dyDescent="0.25">
      <c r="A60" s="60">
        <v>10</v>
      </c>
      <c r="B60" s="113">
        <v>8.9999999999999998E-4</v>
      </c>
      <c r="C60" s="65"/>
      <c r="D60" s="60">
        <v>10</v>
      </c>
      <c r="E60" s="59">
        <v>1.6999999999999999E-3</v>
      </c>
      <c r="F60" s="60"/>
      <c r="H60" s="60"/>
      <c r="I60" s="60"/>
      <c r="J60" s="60"/>
      <c r="K60" s="60"/>
    </row>
    <row r="61" spans="1:11" ht="15.75" x14ac:dyDescent="0.25">
      <c r="A61" s="60">
        <v>11</v>
      </c>
      <c r="B61" s="113">
        <v>8.9999999999999998E-4</v>
      </c>
      <c r="C61" s="65"/>
      <c r="D61" s="60">
        <v>11</v>
      </c>
      <c r="E61" s="59">
        <v>1.6000000000000001E-3</v>
      </c>
      <c r="F61" s="60"/>
      <c r="H61" s="60"/>
      <c r="I61" s="60"/>
      <c r="J61" s="60"/>
      <c r="K61" s="60"/>
    </row>
    <row r="62" spans="1:11" ht="15.75" x14ac:dyDescent="0.25">
      <c r="A62" s="60">
        <v>12</v>
      </c>
      <c r="B62" s="113">
        <v>8.9999999999999998E-4</v>
      </c>
      <c r="C62" s="65"/>
      <c r="D62" s="60">
        <v>12</v>
      </c>
      <c r="E62" s="59">
        <v>1.6000000000000001E-3</v>
      </c>
      <c r="F62" s="60"/>
      <c r="H62" s="60"/>
      <c r="I62" s="60"/>
      <c r="J62" s="60"/>
      <c r="K62" s="60"/>
    </row>
    <row r="63" spans="1:11" ht="15.75" x14ac:dyDescent="0.25">
      <c r="A63" s="60">
        <v>13</v>
      </c>
      <c r="B63" s="113">
        <v>8.9999999999999998E-4</v>
      </c>
      <c r="C63" s="65"/>
      <c r="D63" s="60">
        <v>13</v>
      </c>
      <c r="E63" s="59">
        <v>1.6999999999999999E-3</v>
      </c>
      <c r="F63" s="60"/>
      <c r="H63" s="60"/>
      <c r="I63" s="60"/>
      <c r="J63" s="60"/>
      <c r="K63" s="60"/>
    </row>
    <row r="64" spans="1:11" ht="15.75" x14ac:dyDescent="0.25">
      <c r="A64" s="60">
        <v>14</v>
      </c>
      <c r="B64" s="113">
        <v>8.9999999999999998E-4</v>
      </c>
      <c r="C64" s="65"/>
      <c r="D64" s="60">
        <v>14</v>
      </c>
      <c r="E64" s="59">
        <v>1.6999999999999999E-3</v>
      </c>
      <c r="F64" s="60"/>
      <c r="H64" s="60"/>
      <c r="I64" s="60"/>
      <c r="J64" s="60"/>
      <c r="K64" s="60"/>
    </row>
    <row r="65" spans="1:11" ht="15.75" x14ac:dyDescent="0.25">
      <c r="A65" s="60">
        <v>15</v>
      </c>
      <c r="B65" s="59">
        <v>1.1999999999999999E-3</v>
      </c>
      <c r="C65" s="65"/>
      <c r="D65" s="60">
        <v>15</v>
      </c>
      <c r="E65" s="59">
        <v>2.3E-3</v>
      </c>
      <c r="F65" s="60"/>
      <c r="H65" s="60"/>
      <c r="I65" s="60"/>
      <c r="J65" s="60"/>
      <c r="K65" s="60"/>
    </row>
    <row r="66" spans="1:11" ht="15.75" x14ac:dyDescent="0.25">
      <c r="A66" s="60">
        <v>16</v>
      </c>
      <c r="B66" s="59">
        <v>8.0000000000000004E-4</v>
      </c>
      <c r="C66" s="65"/>
      <c r="D66" s="60">
        <v>16</v>
      </c>
      <c r="E66" s="59">
        <v>1.5E-3</v>
      </c>
      <c r="F66" s="60"/>
      <c r="H66" s="60"/>
      <c r="I66" s="60"/>
      <c r="J66" s="60"/>
      <c r="K66" s="60"/>
    </row>
    <row r="67" spans="1:11" ht="15.75" x14ac:dyDescent="0.25">
      <c r="A67" s="60">
        <v>17</v>
      </c>
      <c r="B67" s="59">
        <v>6.9999999999999999E-4</v>
      </c>
      <c r="C67" s="65"/>
      <c r="D67" s="60">
        <v>17</v>
      </c>
      <c r="E67" s="59">
        <v>1.4E-3</v>
      </c>
      <c r="F67" s="60"/>
      <c r="H67" s="60"/>
      <c r="I67" s="60"/>
      <c r="J67" s="60"/>
      <c r="K67" s="60"/>
    </row>
    <row r="68" spans="1:11" ht="15.75" x14ac:dyDescent="0.25">
      <c r="A68" s="60">
        <v>18</v>
      </c>
      <c r="B68" s="59">
        <v>1.2999999999999999E-3</v>
      </c>
      <c r="C68" s="65"/>
      <c r="D68" s="60">
        <v>18</v>
      </c>
      <c r="E68" s="59">
        <v>2.3999999999999998E-3</v>
      </c>
      <c r="F68" s="60"/>
      <c r="H68" s="60"/>
      <c r="I68" s="60"/>
      <c r="J68" s="60"/>
      <c r="K68" s="60"/>
    </row>
    <row r="69" spans="1:11" ht="15.75" x14ac:dyDescent="0.25">
      <c r="A69" s="60">
        <v>19</v>
      </c>
      <c r="B69" s="59">
        <v>1.1000000000000001E-3</v>
      </c>
      <c r="C69" s="65"/>
      <c r="D69" s="60">
        <v>19</v>
      </c>
      <c r="E69" s="59">
        <v>2E-3</v>
      </c>
      <c r="F69" s="60"/>
      <c r="H69" s="60"/>
      <c r="I69" s="60"/>
      <c r="J69" s="60"/>
      <c r="K69" s="60"/>
    </row>
    <row r="70" spans="1:11" ht="15.75" x14ac:dyDescent="0.25">
      <c r="A70" s="60">
        <v>20</v>
      </c>
      <c r="B70" s="113">
        <v>8.9999999999999998E-4</v>
      </c>
      <c r="C70" s="65"/>
      <c r="D70" s="60">
        <v>20</v>
      </c>
      <c r="E70" s="59">
        <v>1.6999999999999999E-3</v>
      </c>
      <c r="F70" s="60"/>
      <c r="H70" s="60"/>
      <c r="I70" s="60"/>
      <c r="J70" s="60"/>
      <c r="K70" s="60"/>
    </row>
    <row r="71" spans="1:11" ht="15.75" x14ac:dyDescent="0.25">
      <c r="A71" s="60">
        <v>21</v>
      </c>
      <c r="B71" s="60">
        <v>1E-4</v>
      </c>
      <c r="C71" s="65"/>
      <c r="D71" s="60">
        <v>21</v>
      </c>
      <c r="E71" s="59">
        <v>1.8E-3</v>
      </c>
      <c r="F71" s="60"/>
      <c r="H71" s="60"/>
      <c r="I71" s="60"/>
      <c r="J71" s="60"/>
      <c r="K71" s="60"/>
    </row>
    <row r="72" spans="1:11" ht="15.75" x14ac:dyDescent="0.25">
      <c r="A72" s="60">
        <v>22</v>
      </c>
      <c r="B72" s="60">
        <v>1.5E-3</v>
      </c>
      <c r="C72" s="65"/>
      <c r="D72" s="60">
        <v>22</v>
      </c>
      <c r="E72" s="59">
        <v>2.8999999999999998E-3</v>
      </c>
      <c r="F72" s="60"/>
      <c r="H72" s="60"/>
      <c r="I72" s="60"/>
      <c r="J72" s="60"/>
      <c r="K72" s="60"/>
    </row>
    <row r="73" spans="1:11" ht="15.75" x14ac:dyDescent="0.25">
      <c r="A73" s="60">
        <v>23</v>
      </c>
      <c r="B73" s="60">
        <v>1.1000000000000001E-3</v>
      </c>
      <c r="C73" s="65"/>
      <c r="D73" s="60">
        <v>23</v>
      </c>
      <c r="E73" s="59">
        <v>2.0999999999999999E-3</v>
      </c>
      <c r="F73" s="60"/>
      <c r="H73" s="60"/>
      <c r="I73" s="60"/>
      <c r="J73" s="60"/>
      <c r="K73" s="60"/>
    </row>
    <row r="74" spans="1:11" ht="15.75" x14ac:dyDescent="0.25">
      <c r="A74" s="60">
        <v>24</v>
      </c>
      <c r="B74" s="60">
        <v>1.1999999999999999E-3</v>
      </c>
      <c r="C74" s="65"/>
      <c r="D74" s="60">
        <v>24</v>
      </c>
      <c r="E74" s="59">
        <v>2.3E-3</v>
      </c>
      <c r="F74" s="60"/>
      <c r="H74" s="60"/>
      <c r="I74" s="60"/>
      <c r="J74" s="60"/>
      <c r="K74" s="60"/>
    </row>
    <row r="75" spans="1:11" ht="15.75" x14ac:dyDescent="0.25">
      <c r="A75" s="60">
        <v>25</v>
      </c>
      <c r="B75" s="60">
        <v>2.3999999999999998E-3</v>
      </c>
      <c r="C75" s="65"/>
      <c r="D75" s="60">
        <v>25</v>
      </c>
      <c r="E75" s="59">
        <v>2.7000000000000001E-3</v>
      </c>
      <c r="F75" s="60"/>
      <c r="H75" s="60"/>
      <c r="I75" s="60"/>
      <c r="J75" s="60"/>
      <c r="K75" s="60"/>
    </row>
    <row r="76" spans="1:11" ht="15.75" x14ac:dyDescent="0.25">
      <c r="A76" s="62" t="s">
        <v>57</v>
      </c>
      <c r="B76" s="63">
        <f>AVERAGE(B51:B75)</f>
        <v>9.68E-4</v>
      </c>
      <c r="C76" s="61"/>
      <c r="D76" s="69" t="s">
        <v>57</v>
      </c>
      <c r="E76" s="64">
        <f>AVERAGE(E51:E75)</f>
        <v>1.872E-3</v>
      </c>
      <c r="F76" s="60"/>
      <c r="H76" s="60"/>
      <c r="I76" s="60"/>
      <c r="J76" s="60"/>
      <c r="K76" s="60"/>
    </row>
    <row r="77" spans="1:11" ht="15.75" x14ac:dyDescent="0.25">
      <c r="A77" s="62" t="s">
        <v>58</v>
      </c>
      <c r="B77" s="61">
        <f>STDEV(B51:B75)</f>
        <v>4.4226688774991955E-4</v>
      </c>
      <c r="C77" s="61"/>
      <c r="D77" s="69" t="s">
        <v>58</v>
      </c>
      <c r="E77" s="65">
        <f>STDEV(E51:E75)</f>
        <v>4.6054315758677815E-4</v>
      </c>
      <c r="F77" s="60"/>
      <c r="H77" s="60"/>
      <c r="I77" s="60"/>
      <c r="J77" s="60"/>
      <c r="K77" s="60"/>
    </row>
    <row r="78" spans="1:11" ht="15.75" x14ac:dyDescent="0.25">
      <c r="A78" s="62"/>
      <c r="B78" s="61"/>
      <c r="C78" s="61"/>
      <c r="E78" s="59"/>
      <c r="F78" s="60"/>
      <c r="G78" s="69"/>
      <c r="H78" s="60"/>
      <c r="I78" s="60"/>
      <c r="J78" s="60"/>
      <c r="K78" s="60"/>
    </row>
    <row r="79" spans="1:11" ht="15.75" x14ac:dyDescent="0.25">
      <c r="A79" s="60"/>
      <c r="B79" s="59"/>
      <c r="C79" s="59"/>
      <c r="D79" s="59"/>
      <c r="E79" s="59"/>
      <c r="F79" s="60"/>
      <c r="G79" s="60"/>
      <c r="H79" s="60"/>
      <c r="I79" s="60"/>
      <c r="J79" s="60"/>
      <c r="K79" s="60"/>
    </row>
    <row r="80" spans="1:11" ht="15.75" x14ac:dyDescent="0.25">
      <c r="A80" s="60"/>
      <c r="B80" s="60"/>
      <c r="C80" s="60"/>
      <c r="D80" s="60"/>
      <c r="E80" s="59"/>
      <c r="F80" s="60"/>
      <c r="G80" s="60"/>
      <c r="H80" s="60"/>
      <c r="I80" s="60"/>
      <c r="J80" s="60"/>
      <c r="K80" s="60"/>
    </row>
    <row r="81" spans="1:11" ht="15.75" x14ac:dyDescent="0.25">
      <c r="A81" s="60"/>
      <c r="B81" s="60"/>
      <c r="C81" s="60"/>
      <c r="D81" s="60"/>
      <c r="E81" s="61"/>
      <c r="F81" s="60"/>
      <c r="G81" s="59"/>
      <c r="H81" s="60"/>
      <c r="I81" s="60"/>
      <c r="J81" s="60"/>
      <c r="K81" s="60"/>
    </row>
    <row r="82" spans="1:11" ht="15.75" x14ac:dyDescent="0.25">
      <c r="A82" s="60"/>
      <c r="B82" s="60"/>
      <c r="C82" s="60"/>
      <c r="D82" s="60"/>
      <c r="E82" s="61"/>
      <c r="F82" s="60"/>
      <c r="G82" s="59"/>
      <c r="H82" s="60"/>
      <c r="I82" s="60"/>
      <c r="J82" s="60"/>
      <c r="K82" s="60"/>
    </row>
    <row r="83" spans="1:11" ht="15.75" x14ac:dyDescent="0.25">
      <c r="A83" s="60"/>
      <c r="B83" s="60"/>
      <c r="C83" s="60"/>
      <c r="D83" s="60"/>
      <c r="E83" s="61"/>
      <c r="F83" s="60"/>
      <c r="G83" s="59"/>
      <c r="H83" s="60"/>
      <c r="I83" s="60"/>
      <c r="J83" s="60"/>
      <c r="K83" s="60"/>
    </row>
    <row r="84" spans="1:11" ht="15.75" x14ac:dyDescent="0.25">
      <c r="A84" s="60"/>
      <c r="B84" s="60"/>
      <c r="C84" s="60"/>
      <c r="D84" s="60"/>
      <c r="E84" s="60"/>
      <c r="F84" s="60"/>
      <c r="G84" s="59"/>
      <c r="H84" s="60"/>
      <c r="I84" s="60"/>
      <c r="J84" s="60"/>
      <c r="K84" s="60"/>
    </row>
    <row r="85" spans="1:11" ht="15.75" x14ac:dyDescent="0.25">
      <c r="A85" s="60"/>
      <c r="B85" s="60"/>
      <c r="C85" s="60"/>
      <c r="D85" s="60"/>
      <c r="E85" s="60"/>
      <c r="F85" s="60"/>
      <c r="G85" s="70"/>
      <c r="H85" s="60"/>
      <c r="I85" s="60"/>
      <c r="J85" s="60"/>
      <c r="K85" s="60"/>
    </row>
    <row r="86" spans="1:11" ht="15.75" x14ac:dyDescent="0.25">
      <c r="A86" s="60"/>
      <c r="B86" s="60"/>
      <c r="C86" s="60"/>
      <c r="D86" s="60"/>
      <c r="E86" s="60"/>
      <c r="F86" s="60"/>
      <c r="G86" s="70"/>
      <c r="H86" s="60"/>
      <c r="I86" s="60"/>
      <c r="J86" s="60"/>
      <c r="K86" s="60"/>
    </row>
    <row r="87" spans="1:11" ht="15.75" x14ac:dyDescent="0.25">
      <c r="A87" s="60"/>
      <c r="B87" s="60"/>
      <c r="C87" s="60"/>
      <c r="D87" s="60"/>
      <c r="E87" s="60"/>
      <c r="F87" s="60"/>
      <c r="G87" s="70"/>
      <c r="H87" s="60"/>
      <c r="I87" s="60"/>
      <c r="J87" s="60"/>
      <c r="K87" s="60"/>
    </row>
    <row r="88" spans="1:11" ht="15.75" x14ac:dyDescent="0.25">
      <c r="A88" s="60"/>
      <c r="B88" s="60"/>
      <c r="C88" s="60"/>
      <c r="D88" s="60"/>
      <c r="E88" s="60"/>
      <c r="F88" s="60"/>
      <c r="G88" s="60"/>
      <c r="H88" s="60"/>
      <c r="I88" s="60"/>
      <c r="J88" s="60"/>
      <c r="K88" s="60"/>
    </row>
    <row r="89" spans="1:11" ht="15.75" x14ac:dyDescent="0.25">
      <c r="A89" s="60"/>
      <c r="B89" s="60"/>
      <c r="C89" s="60"/>
      <c r="D89" s="60"/>
      <c r="E89" s="60"/>
      <c r="F89" s="60"/>
      <c r="G89" s="60"/>
      <c r="H89" s="60"/>
      <c r="I89" s="60"/>
      <c r="J89" s="60"/>
      <c r="K89" s="60"/>
    </row>
    <row r="90" spans="1:11" ht="15.75" x14ac:dyDescent="0.25">
      <c r="B90" s="60"/>
      <c r="C90" s="60"/>
      <c r="D90" s="60"/>
      <c r="E90" s="60"/>
      <c r="F90" s="60"/>
      <c r="G90" s="60"/>
      <c r="H90" s="60"/>
      <c r="I90" s="60"/>
      <c r="J90" s="60"/>
      <c r="K90" s="60"/>
    </row>
    <row r="91" spans="1:11" ht="15.75" x14ac:dyDescent="0.25">
      <c r="A91" s="60"/>
      <c r="B91" s="60"/>
      <c r="C91" s="60"/>
      <c r="D91" s="60"/>
      <c r="E91" s="60"/>
      <c r="F91" s="60"/>
      <c r="G91" s="60"/>
      <c r="H91" s="60"/>
      <c r="I91" s="60"/>
      <c r="J91" s="60"/>
      <c r="K91" s="60"/>
    </row>
    <row r="92" spans="1:11" ht="15.75" x14ac:dyDescent="0.25">
      <c r="A92" s="60"/>
      <c r="B92" s="60"/>
      <c r="C92" s="60"/>
      <c r="D92" s="60"/>
      <c r="E92" s="60"/>
      <c r="F92" s="60"/>
      <c r="G92" s="60"/>
      <c r="H92" s="60"/>
      <c r="I92" s="60"/>
      <c r="J92" s="60"/>
      <c r="K92" s="60"/>
    </row>
  </sheetData>
  <mergeCells count="1">
    <mergeCell ref="C7:D7"/>
  </mergeCells>
  <pageMargins left="0.7" right="0.7" top="0.75" bottom="0.75" header="0.3" footer="0.3"/>
  <pageSetup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election activeCell="A3" sqref="A3"/>
    </sheetView>
  </sheetViews>
  <sheetFormatPr baseColWidth="10" defaultRowHeight="15" x14ac:dyDescent="0.25"/>
  <cols>
    <col min="2" max="2" width="7.5703125" customWidth="1"/>
  </cols>
  <sheetData>
    <row r="1" spans="1:16" ht="15.75" x14ac:dyDescent="0.25">
      <c r="A1" s="54" t="s">
        <v>6</v>
      </c>
    </row>
    <row r="2" spans="1:16" ht="15.75" x14ac:dyDescent="0.25">
      <c r="A2" s="54" t="s">
        <v>61</v>
      </c>
    </row>
    <row r="3" spans="1:16" ht="15.75" x14ac:dyDescent="0.25">
      <c r="A3" s="67" t="s">
        <v>206</v>
      </c>
    </row>
    <row r="4" spans="1:16" ht="15.75" x14ac:dyDescent="0.25">
      <c r="A4" s="54" t="s">
        <v>130</v>
      </c>
    </row>
    <row r="5" spans="1:16" ht="15.75" x14ac:dyDescent="0.25">
      <c r="A5" s="54"/>
      <c r="C5" s="54" t="s">
        <v>178</v>
      </c>
    </row>
    <row r="6" spans="1:16" ht="15.75" x14ac:dyDescent="0.25">
      <c r="A6" s="54"/>
      <c r="B6" s="54"/>
      <c r="C6" s="54"/>
      <c r="D6" s="54"/>
      <c r="E6" s="54" t="s">
        <v>205</v>
      </c>
      <c r="F6" s="54"/>
      <c r="G6" s="54"/>
      <c r="H6" s="54"/>
      <c r="I6" s="54"/>
      <c r="J6" s="54" t="s">
        <v>133</v>
      </c>
      <c r="K6" s="54"/>
      <c r="L6" s="54"/>
      <c r="M6" s="54"/>
      <c r="N6" s="54"/>
      <c r="O6" s="54"/>
      <c r="P6" s="54"/>
    </row>
    <row r="7" spans="1:16" ht="15.75" x14ac:dyDescent="0.25">
      <c r="A7" s="162"/>
      <c r="B7" s="73"/>
      <c r="C7" s="253"/>
      <c r="D7" s="254"/>
      <c r="E7" s="54"/>
      <c r="F7" s="54"/>
      <c r="G7" s="54"/>
      <c r="H7" s="54"/>
      <c r="I7" s="54"/>
      <c r="J7" s="54"/>
      <c r="K7" s="54"/>
      <c r="L7" s="54"/>
      <c r="M7" s="54"/>
      <c r="N7" s="54"/>
      <c r="O7" s="54"/>
      <c r="P7" s="54"/>
    </row>
    <row r="8" spans="1:16" ht="15.75" x14ac:dyDescent="0.25">
      <c r="A8" s="162" t="s">
        <v>12</v>
      </c>
      <c r="B8" s="162" t="s">
        <v>188</v>
      </c>
      <c r="C8" s="56" t="s">
        <v>17</v>
      </c>
      <c r="D8" s="162" t="s">
        <v>49</v>
      </c>
      <c r="E8" s="56" t="s">
        <v>15</v>
      </c>
      <c r="F8" s="56" t="s">
        <v>50</v>
      </c>
      <c r="G8" s="158" t="s">
        <v>51</v>
      </c>
      <c r="H8" s="158" t="s">
        <v>195</v>
      </c>
      <c r="I8" s="54"/>
      <c r="J8" s="54" t="s">
        <v>12</v>
      </c>
      <c r="K8" s="56" t="s">
        <v>17</v>
      </c>
      <c r="L8" s="162" t="s">
        <v>49</v>
      </c>
      <c r="M8" s="56" t="s">
        <v>15</v>
      </c>
      <c r="N8" s="56" t="s">
        <v>203</v>
      </c>
      <c r="O8" s="56" t="s">
        <v>204</v>
      </c>
      <c r="P8" s="162" t="s">
        <v>187</v>
      </c>
    </row>
    <row r="9" spans="1:16" ht="15.75" x14ac:dyDescent="0.25">
      <c r="A9" s="81" t="s">
        <v>18</v>
      </c>
      <c r="B9" s="81">
        <v>0</v>
      </c>
      <c r="C9" s="82">
        <v>1.17699</v>
      </c>
      <c r="D9" s="82">
        <v>0</v>
      </c>
      <c r="E9" s="83">
        <f>+C9+D9</f>
        <v>1.17699</v>
      </c>
      <c r="F9" s="84">
        <v>6.7</v>
      </c>
      <c r="G9" s="85">
        <f>+(E9*100)/F9</f>
        <v>17.567014925373133</v>
      </c>
      <c r="H9" s="163">
        <v>1</v>
      </c>
      <c r="I9" s="54"/>
      <c r="J9" s="163" t="s">
        <v>18</v>
      </c>
      <c r="K9" s="115">
        <f t="shared" ref="K9:K38" si="0">(C9*0.0011)/0.283</f>
        <v>4.5748727915194357E-3</v>
      </c>
      <c r="L9" s="115">
        <f t="shared" ref="L9:L38" si="1">(D9*0.0035)/0.283</f>
        <v>0</v>
      </c>
      <c r="M9" s="58">
        <f>K9+L9</f>
        <v>4.5748727915194357E-3</v>
      </c>
      <c r="N9" s="58">
        <v>8.7599999999999997E-2</v>
      </c>
      <c r="O9" s="187">
        <f>+M9+N9</f>
        <v>9.2174872791519438E-2</v>
      </c>
      <c r="P9" s="192">
        <f>(M9*100)/O9</f>
        <v>4.9632537078373353</v>
      </c>
    </row>
    <row r="10" spans="1:16" ht="15.75" x14ac:dyDescent="0.25">
      <c r="A10" s="81" t="s">
        <v>19</v>
      </c>
      <c r="B10" s="81">
        <v>0</v>
      </c>
      <c r="C10" s="82">
        <v>1.1994699999999996</v>
      </c>
      <c r="D10" s="82">
        <v>1.1100000000000001</v>
      </c>
      <c r="E10" s="83">
        <f t="shared" ref="E10:E38" si="2">+C10+D10</f>
        <v>2.3094699999999997</v>
      </c>
      <c r="F10" s="84">
        <v>12.8</v>
      </c>
      <c r="G10" s="85">
        <f t="shared" ref="G10:G38" si="3">+(E10*100)/F10</f>
        <v>18.042734374999998</v>
      </c>
      <c r="H10" s="163">
        <v>1</v>
      </c>
      <c r="I10" s="54"/>
      <c r="J10" s="162" t="s">
        <v>19</v>
      </c>
      <c r="K10" s="115">
        <f t="shared" si="0"/>
        <v>4.6622508833922254E-3</v>
      </c>
      <c r="L10" s="115">
        <f t="shared" si="1"/>
        <v>1.3727915194346293E-2</v>
      </c>
      <c r="M10" s="58">
        <f t="shared" ref="M10:M38" si="4">K10+L10</f>
        <v>1.8390166077738516E-2</v>
      </c>
      <c r="N10" s="58">
        <v>0.1406</v>
      </c>
      <c r="O10" s="187">
        <f t="shared" ref="O10:O38" si="5">+M10+N10</f>
        <v>0.15899016607773853</v>
      </c>
      <c r="P10" s="192">
        <f t="shared" ref="P10:P38" si="6">(M10*100)/O10</f>
        <v>11.566857580830888</v>
      </c>
    </row>
    <row r="11" spans="1:16" ht="15.75" x14ac:dyDescent="0.25">
      <c r="A11" s="81" t="s">
        <v>20</v>
      </c>
      <c r="B11" s="81">
        <v>0</v>
      </c>
      <c r="C11" s="82">
        <v>1.272</v>
      </c>
      <c r="D11" s="82">
        <v>0.215</v>
      </c>
      <c r="E11" s="83">
        <f t="shared" si="2"/>
        <v>1.4870000000000001</v>
      </c>
      <c r="F11" s="84">
        <v>4.2300000000000004</v>
      </c>
      <c r="G11" s="85">
        <f t="shared" si="3"/>
        <v>35.153664302600475</v>
      </c>
      <c r="H11" s="163">
        <v>1</v>
      </c>
      <c r="I11" s="54"/>
      <c r="J11" s="163" t="s">
        <v>20</v>
      </c>
      <c r="K11" s="115">
        <f t="shared" si="0"/>
        <v>4.9441696113074213E-3</v>
      </c>
      <c r="L11" s="115">
        <f t="shared" si="1"/>
        <v>2.6590106007067143E-3</v>
      </c>
      <c r="M11" s="58">
        <f t="shared" si="4"/>
        <v>7.6031802120141356E-3</v>
      </c>
      <c r="N11" s="58">
        <v>4.53E-2</v>
      </c>
      <c r="O11" s="187">
        <f t="shared" si="5"/>
        <v>5.2903180212014136E-2</v>
      </c>
      <c r="P11" s="192">
        <f t="shared" si="6"/>
        <v>14.371877421250904</v>
      </c>
    </row>
    <row r="12" spans="1:16" ht="15.75" x14ac:dyDescent="0.25">
      <c r="A12" s="81" t="s">
        <v>21</v>
      </c>
      <c r="B12" s="81">
        <v>0</v>
      </c>
      <c r="C12" s="82">
        <v>2.129</v>
      </c>
      <c r="D12" s="82">
        <v>0.17900000000000002</v>
      </c>
      <c r="E12" s="83">
        <f t="shared" si="2"/>
        <v>2.3079999999999998</v>
      </c>
      <c r="F12" s="84">
        <v>8.34</v>
      </c>
      <c r="G12" s="85">
        <f t="shared" si="3"/>
        <v>27.673860911270982</v>
      </c>
      <c r="H12" s="163">
        <v>1</v>
      </c>
      <c r="I12" s="54"/>
      <c r="J12" s="162" t="s">
        <v>21</v>
      </c>
      <c r="K12" s="115">
        <f t="shared" si="0"/>
        <v>8.275265017667845E-3</v>
      </c>
      <c r="L12" s="115">
        <f t="shared" si="1"/>
        <v>2.2137809187279156E-3</v>
      </c>
      <c r="M12" s="58">
        <f t="shared" si="4"/>
        <v>1.048904593639576E-2</v>
      </c>
      <c r="N12" s="58">
        <v>7.8600000000000003E-2</v>
      </c>
      <c r="O12" s="187">
        <f t="shared" si="5"/>
        <v>8.9089045936395758E-2</v>
      </c>
      <c r="P12" s="192">
        <f t="shared" si="6"/>
        <v>11.773665130373391</v>
      </c>
    </row>
    <row r="13" spans="1:16" ht="15.75" x14ac:dyDescent="0.25">
      <c r="A13" s="81" t="s">
        <v>22</v>
      </c>
      <c r="B13" s="81">
        <v>0</v>
      </c>
      <c r="C13" s="82">
        <v>1.8623000000000003</v>
      </c>
      <c r="D13" s="82">
        <v>9.6049999999999996E-2</v>
      </c>
      <c r="E13" s="83">
        <f t="shared" si="2"/>
        <v>1.9583500000000003</v>
      </c>
      <c r="F13" s="84">
        <v>9.734</v>
      </c>
      <c r="G13" s="85">
        <f t="shared" si="3"/>
        <v>20.118656256420795</v>
      </c>
      <c r="H13" s="163">
        <v>1</v>
      </c>
      <c r="I13" s="54"/>
      <c r="J13" s="163" t="s">
        <v>22</v>
      </c>
      <c r="K13" s="115">
        <f t="shared" si="0"/>
        <v>7.2386219081272104E-3</v>
      </c>
      <c r="L13" s="115">
        <f t="shared" si="1"/>
        <v>1.1878975265017667E-3</v>
      </c>
      <c r="M13" s="58">
        <f t="shared" si="4"/>
        <v>8.4265194346289773E-3</v>
      </c>
      <c r="N13" s="58">
        <v>0.1089</v>
      </c>
      <c r="O13" s="187">
        <f t="shared" si="5"/>
        <v>0.11732651943462898</v>
      </c>
      <c r="P13" s="192">
        <f t="shared" si="6"/>
        <v>7.1821097866318242</v>
      </c>
    </row>
    <row r="14" spans="1:16" ht="15.75" x14ac:dyDescent="0.25">
      <c r="A14" s="81" t="s">
        <v>23</v>
      </c>
      <c r="B14" s="81">
        <v>0</v>
      </c>
      <c r="C14" s="82">
        <v>0.871</v>
      </c>
      <c r="D14" s="82">
        <v>1.32</v>
      </c>
      <c r="E14" s="83">
        <f t="shared" si="2"/>
        <v>2.1909999999999998</v>
      </c>
      <c r="F14" s="84">
        <v>16.18</v>
      </c>
      <c r="G14" s="85">
        <f t="shared" si="3"/>
        <v>13.541409147095179</v>
      </c>
      <c r="H14" s="163">
        <v>1</v>
      </c>
      <c r="I14" s="54"/>
      <c r="J14" s="162" t="s">
        <v>23</v>
      </c>
      <c r="K14" s="115">
        <f t="shared" si="0"/>
        <v>3.3855123674911666E-3</v>
      </c>
      <c r="L14" s="115">
        <f t="shared" si="1"/>
        <v>1.6325088339222617E-2</v>
      </c>
      <c r="M14" s="58">
        <f t="shared" si="4"/>
        <v>1.9710600706713783E-2</v>
      </c>
      <c r="N14" s="58">
        <v>0.1215</v>
      </c>
      <c r="O14" s="187">
        <f t="shared" si="5"/>
        <v>0.14121060070671379</v>
      </c>
      <c r="P14" s="192">
        <f t="shared" si="6"/>
        <v>13.958301011445702</v>
      </c>
    </row>
    <row r="15" spans="1:16" ht="15.75" x14ac:dyDescent="0.25">
      <c r="A15" s="81" t="s">
        <v>24</v>
      </c>
      <c r="B15" s="81">
        <v>1</v>
      </c>
      <c r="C15" s="82">
        <v>1.363</v>
      </c>
      <c r="D15" s="82">
        <v>0</v>
      </c>
      <c r="E15" s="83">
        <f t="shared" si="2"/>
        <v>1.363</v>
      </c>
      <c r="F15" s="84">
        <v>9.64</v>
      </c>
      <c r="G15" s="85">
        <f t="shared" si="3"/>
        <v>14.139004149377593</v>
      </c>
      <c r="H15" s="163">
        <v>1</v>
      </c>
      <c r="I15" s="54"/>
      <c r="J15" s="163" t="s">
        <v>24</v>
      </c>
      <c r="K15" s="115">
        <f t="shared" si="0"/>
        <v>5.2978798586572444E-3</v>
      </c>
      <c r="L15" s="115">
        <f t="shared" si="1"/>
        <v>0</v>
      </c>
      <c r="M15" s="58">
        <f t="shared" si="4"/>
        <v>5.2978798586572444E-3</v>
      </c>
      <c r="N15" s="58">
        <v>0.1042</v>
      </c>
      <c r="O15" s="187">
        <f t="shared" si="5"/>
        <v>0.10949787985865725</v>
      </c>
      <c r="P15" s="192">
        <f t="shared" si="6"/>
        <v>4.8383401263073651</v>
      </c>
    </row>
    <row r="16" spans="1:16" ht="15.75" x14ac:dyDescent="0.25">
      <c r="A16" s="81" t="s">
        <v>25</v>
      </c>
      <c r="B16" s="81">
        <v>0</v>
      </c>
      <c r="C16" s="82">
        <v>0.94294999999999995</v>
      </c>
      <c r="D16" s="82">
        <v>1.7479999999999999E-2</v>
      </c>
      <c r="E16" s="83">
        <f t="shared" si="2"/>
        <v>0.96043000000000001</v>
      </c>
      <c r="F16" s="84">
        <v>8.84</v>
      </c>
      <c r="G16" s="85">
        <f t="shared" si="3"/>
        <v>10.864592760180996</v>
      </c>
      <c r="H16" s="163">
        <v>1</v>
      </c>
      <c r="I16" s="54"/>
      <c r="J16" s="162" t="s">
        <v>25</v>
      </c>
      <c r="K16" s="115">
        <f t="shared" si="0"/>
        <v>3.6651766784452301E-3</v>
      </c>
      <c r="L16" s="115">
        <f t="shared" si="1"/>
        <v>2.1618374558303886E-4</v>
      </c>
      <c r="M16" s="58">
        <f t="shared" si="4"/>
        <v>3.881360424028269E-3</v>
      </c>
      <c r="N16" s="58">
        <v>7.4399999999999994E-2</v>
      </c>
      <c r="O16" s="187">
        <f t="shared" si="5"/>
        <v>7.8281360424028265E-2</v>
      </c>
      <c r="P16" s="192">
        <f t="shared" si="6"/>
        <v>4.9582178988765957</v>
      </c>
    </row>
    <row r="17" spans="1:16" ht="15.75" x14ac:dyDescent="0.25">
      <c r="A17" s="81" t="s">
        <v>26</v>
      </c>
      <c r="B17" s="81">
        <v>1</v>
      </c>
      <c r="C17" s="82">
        <v>0.36599999999999994</v>
      </c>
      <c r="D17" s="82">
        <v>0.71253</v>
      </c>
      <c r="E17" s="83">
        <f t="shared" si="2"/>
        <v>1.07853</v>
      </c>
      <c r="F17" s="84">
        <v>7.12</v>
      </c>
      <c r="G17" s="85">
        <f t="shared" si="3"/>
        <v>15.147893258426965</v>
      </c>
      <c r="H17" s="163">
        <v>1</v>
      </c>
      <c r="I17" s="54"/>
      <c r="J17" s="163" t="s">
        <v>26</v>
      </c>
      <c r="K17" s="115">
        <f t="shared" si="0"/>
        <v>1.4226148409893994E-3</v>
      </c>
      <c r="L17" s="115">
        <f t="shared" si="1"/>
        <v>8.8122084805653724E-3</v>
      </c>
      <c r="M17" s="58">
        <f t="shared" si="4"/>
        <v>1.0234823321554771E-2</v>
      </c>
      <c r="N17" s="58">
        <v>6.4799999999999996E-2</v>
      </c>
      <c r="O17" s="187">
        <f t="shared" si="5"/>
        <v>7.5034823321554769E-2</v>
      </c>
      <c r="P17" s="192">
        <f t="shared" si="6"/>
        <v>13.640097848560776</v>
      </c>
    </row>
    <row r="18" spans="1:16" ht="15.75" x14ac:dyDescent="0.25">
      <c r="A18" s="81" t="s">
        <v>27</v>
      </c>
      <c r="B18" s="81">
        <v>0</v>
      </c>
      <c r="C18" s="82">
        <v>1.5589999999999999</v>
      </c>
      <c r="D18" s="82">
        <v>0</v>
      </c>
      <c r="E18" s="83">
        <f t="shared" si="2"/>
        <v>1.5589999999999999</v>
      </c>
      <c r="F18" s="84">
        <v>9.19</v>
      </c>
      <c r="G18" s="85">
        <f t="shared" si="3"/>
        <v>16.964091403699676</v>
      </c>
      <c r="H18" s="163">
        <v>1</v>
      </c>
      <c r="I18" s="54"/>
      <c r="J18" s="162" t="s">
        <v>27</v>
      </c>
      <c r="K18" s="115">
        <f t="shared" si="0"/>
        <v>6.059717314487633E-3</v>
      </c>
      <c r="L18" s="115">
        <f t="shared" si="1"/>
        <v>0</v>
      </c>
      <c r="M18" s="58">
        <f t="shared" si="4"/>
        <v>6.059717314487633E-3</v>
      </c>
      <c r="N18" s="58">
        <v>0.1017</v>
      </c>
      <c r="O18" s="187">
        <f t="shared" si="5"/>
        <v>0.10775971731448764</v>
      </c>
      <c r="P18" s="192">
        <f t="shared" si="6"/>
        <v>5.6233604407135358</v>
      </c>
    </row>
    <row r="19" spans="1:16" ht="15.75" x14ac:dyDescent="0.25">
      <c r="A19" s="81" t="s">
        <v>28</v>
      </c>
      <c r="B19" s="81">
        <v>0</v>
      </c>
      <c r="C19" s="82">
        <v>1.6910000000000001</v>
      </c>
      <c r="D19" s="82">
        <v>3.3000000000000002E-2</v>
      </c>
      <c r="E19" s="83">
        <f t="shared" si="2"/>
        <v>1.724</v>
      </c>
      <c r="F19" s="84">
        <v>12.91</v>
      </c>
      <c r="G19" s="85">
        <f t="shared" si="3"/>
        <v>13.353989155693261</v>
      </c>
      <c r="H19" s="163">
        <v>1</v>
      </c>
      <c r="I19" s="54"/>
      <c r="J19" s="161" t="s">
        <v>28</v>
      </c>
      <c r="K19" s="115">
        <f t="shared" si="0"/>
        <v>6.5727915194346304E-3</v>
      </c>
      <c r="L19" s="115">
        <f t="shared" si="1"/>
        <v>4.0812720848056543E-4</v>
      </c>
      <c r="M19" s="58">
        <f t="shared" si="4"/>
        <v>6.980918727915196E-3</v>
      </c>
      <c r="N19" s="58">
        <v>0.1321</v>
      </c>
      <c r="O19" s="187">
        <f t="shared" si="5"/>
        <v>0.1390809187279152</v>
      </c>
      <c r="P19" s="192">
        <f t="shared" si="6"/>
        <v>5.0193216954311382</v>
      </c>
    </row>
    <row r="20" spans="1:16" ht="15.75" x14ac:dyDescent="0.25">
      <c r="A20" s="81" t="s">
        <v>29</v>
      </c>
      <c r="B20" s="81">
        <v>0</v>
      </c>
      <c r="C20" s="82">
        <v>2.9220000000000002</v>
      </c>
      <c r="D20" s="82">
        <v>0.21299999999999999</v>
      </c>
      <c r="E20" s="83">
        <f t="shared" si="2"/>
        <v>3.1350000000000002</v>
      </c>
      <c r="F20" s="84">
        <v>12.35</v>
      </c>
      <c r="G20" s="85">
        <f t="shared" si="3"/>
        <v>25.384615384615387</v>
      </c>
      <c r="H20" s="163">
        <v>1</v>
      </c>
      <c r="I20" s="54"/>
      <c r="J20" s="160" t="s">
        <v>29</v>
      </c>
      <c r="K20" s="115">
        <f t="shared" si="0"/>
        <v>1.1357597173144879E-2</v>
      </c>
      <c r="L20" s="115">
        <f t="shared" si="1"/>
        <v>2.6342756183745583E-3</v>
      </c>
      <c r="M20" s="58">
        <f t="shared" si="4"/>
        <v>1.3991872791519437E-2</v>
      </c>
      <c r="N20" s="58">
        <v>0.14929999999999999</v>
      </c>
      <c r="O20" s="187">
        <f t="shared" si="5"/>
        <v>0.16329187279151944</v>
      </c>
      <c r="P20" s="192">
        <f t="shared" si="6"/>
        <v>8.568627790424916</v>
      </c>
    </row>
    <row r="21" spans="1:16" ht="15.75" x14ac:dyDescent="0.25">
      <c r="A21" s="81" t="s">
        <v>30</v>
      </c>
      <c r="B21" s="81">
        <v>0</v>
      </c>
      <c r="C21" s="82">
        <v>4.8760000000000003</v>
      </c>
      <c r="D21" s="82">
        <v>9.0999999999999998E-2</v>
      </c>
      <c r="E21" s="83">
        <f t="shared" si="2"/>
        <v>4.9670000000000005</v>
      </c>
      <c r="F21" s="84">
        <v>14.86</v>
      </c>
      <c r="G21" s="85">
        <f t="shared" si="3"/>
        <v>33.42530282637955</v>
      </c>
      <c r="H21" s="163">
        <v>1</v>
      </c>
      <c r="I21" s="54"/>
      <c r="J21" s="161" t="s">
        <v>30</v>
      </c>
      <c r="K21" s="115">
        <f t="shared" si="0"/>
        <v>1.8952650176678448E-2</v>
      </c>
      <c r="L21" s="115">
        <f t="shared" si="1"/>
        <v>1.1254416961130743E-3</v>
      </c>
      <c r="M21" s="58">
        <f t="shared" si="4"/>
        <v>2.0078091872791522E-2</v>
      </c>
      <c r="N21" s="58">
        <v>0.1336</v>
      </c>
      <c r="O21" s="187">
        <f t="shared" si="5"/>
        <v>0.15367809187279152</v>
      </c>
      <c r="P21" s="192">
        <f t="shared" si="6"/>
        <v>13.065031995198996</v>
      </c>
    </row>
    <row r="22" spans="1:16" ht="15.75" x14ac:dyDescent="0.25">
      <c r="A22" s="81" t="s">
        <v>31</v>
      </c>
      <c r="B22" s="81">
        <v>0</v>
      </c>
      <c r="C22" s="82">
        <v>2.524</v>
      </c>
      <c r="D22" s="82">
        <v>0.16200000000000001</v>
      </c>
      <c r="E22" s="83">
        <f t="shared" si="2"/>
        <v>2.6859999999999999</v>
      </c>
      <c r="F22" s="84">
        <v>12.33</v>
      </c>
      <c r="G22" s="85">
        <f t="shared" si="3"/>
        <v>21.784266017842661</v>
      </c>
      <c r="H22" s="163">
        <v>1</v>
      </c>
      <c r="I22" s="54"/>
      <c r="J22" s="160" t="s">
        <v>31</v>
      </c>
      <c r="K22" s="115">
        <f t="shared" si="0"/>
        <v>9.8106007067137822E-3</v>
      </c>
      <c r="L22" s="115">
        <f t="shared" si="1"/>
        <v>2.0035335689045941E-3</v>
      </c>
      <c r="M22" s="58">
        <f t="shared" si="4"/>
        <v>1.1814134275618376E-2</v>
      </c>
      <c r="N22" s="58">
        <v>0.1646</v>
      </c>
      <c r="O22" s="187">
        <f t="shared" si="5"/>
        <v>0.17641413427561836</v>
      </c>
      <c r="P22" s="192">
        <f t="shared" si="6"/>
        <v>6.6968184403868198</v>
      </c>
    </row>
    <row r="23" spans="1:16" ht="15.75" x14ac:dyDescent="0.25">
      <c r="A23" s="81" t="s">
        <v>32</v>
      </c>
      <c r="B23" s="81">
        <v>0</v>
      </c>
      <c r="C23" s="82">
        <v>2.91</v>
      </c>
      <c r="D23" s="82">
        <v>0.14099999999999999</v>
      </c>
      <c r="E23" s="83">
        <f t="shared" si="2"/>
        <v>3.0510000000000002</v>
      </c>
      <c r="F23" s="84">
        <v>10.11</v>
      </c>
      <c r="G23" s="85">
        <f t="shared" si="3"/>
        <v>30.178041543026712</v>
      </c>
      <c r="H23" s="163">
        <v>1</v>
      </c>
      <c r="I23" s="54"/>
      <c r="J23" s="161" t="s">
        <v>32</v>
      </c>
      <c r="K23" s="115">
        <f t="shared" si="0"/>
        <v>1.1310954063604243E-2</v>
      </c>
      <c r="L23" s="115">
        <f t="shared" si="1"/>
        <v>1.7438162544169613E-3</v>
      </c>
      <c r="M23" s="58">
        <f t="shared" si="4"/>
        <v>1.3054770318021205E-2</v>
      </c>
      <c r="N23" s="58">
        <v>0.1203</v>
      </c>
      <c r="O23" s="187">
        <f t="shared" si="5"/>
        <v>0.1333547703180212</v>
      </c>
      <c r="P23" s="192">
        <f t="shared" si="6"/>
        <v>9.7895038076916983</v>
      </c>
    </row>
    <row r="24" spans="1:16" ht="15.75" x14ac:dyDescent="0.25">
      <c r="A24" s="81" t="s">
        <v>33</v>
      </c>
      <c r="B24" s="81">
        <v>0</v>
      </c>
      <c r="C24" s="82">
        <v>2.82</v>
      </c>
      <c r="D24" s="82">
        <v>5.0000000000000001E-3</v>
      </c>
      <c r="E24" s="83">
        <f t="shared" si="2"/>
        <v>2.8249999999999997</v>
      </c>
      <c r="F24" s="84">
        <v>10.220000000000001</v>
      </c>
      <c r="G24" s="85">
        <f t="shared" si="3"/>
        <v>27.641878669275929</v>
      </c>
      <c r="H24" s="163">
        <v>1</v>
      </c>
      <c r="I24" s="54"/>
      <c r="J24" s="160" t="s">
        <v>33</v>
      </c>
      <c r="K24" s="115">
        <f t="shared" si="0"/>
        <v>1.0961130742049472E-2</v>
      </c>
      <c r="L24" s="115">
        <f t="shared" si="1"/>
        <v>6.1837455830388705E-5</v>
      </c>
      <c r="M24" s="58">
        <f t="shared" si="4"/>
        <v>1.1022968197879861E-2</v>
      </c>
      <c r="N24" s="58">
        <v>0.1411</v>
      </c>
      <c r="O24" s="187">
        <f t="shared" si="5"/>
        <v>0.15212296819787988</v>
      </c>
      <c r="P24" s="192">
        <f t="shared" si="6"/>
        <v>7.2460906649818364</v>
      </c>
    </row>
    <row r="25" spans="1:16" ht="15.75" x14ac:dyDescent="0.25">
      <c r="A25" s="81" t="s">
        <v>34</v>
      </c>
      <c r="B25" s="81">
        <v>0</v>
      </c>
      <c r="C25" s="82">
        <v>2.6150000000000002</v>
      </c>
      <c r="D25" s="82">
        <v>1.7000000000000001E-2</v>
      </c>
      <c r="E25" s="83">
        <f t="shared" si="2"/>
        <v>2.6320000000000001</v>
      </c>
      <c r="F25" s="84">
        <v>11.95</v>
      </c>
      <c r="G25" s="85">
        <f t="shared" si="3"/>
        <v>22.02510460251046</v>
      </c>
      <c r="H25" s="163">
        <v>1</v>
      </c>
      <c r="I25" s="54"/>
      <c r="J25" s="161" t="s">
        <v>34</v>
      </c>
      <c r="K25" s="115">
        <f t="shared" si="0"/>
        <v>1.0164310954063607E-2</v>
      </c>
      <c r="L25" s="115">
        <f t="shared" si="1"/>
        <v>2.1024734982332159E-4</v>
      </c>
      <c r="M25" s="58">
        <f t="shared" si="4"/>
        <v>1.0374558303886929E-2</v>
      </c>
      <c r="N25" s="58">
        <v>0.1197</v>
      </c>
      <c r="O25" s="187">
        <f t="shared" si="5"/>
        <v>0.13007455830388692</v>
      </c>
      <c r="P25" s="192">
        <f t="shared" si="6"/>
        <v>7.9758551089209533</v>
      </c>
    </row>
    <row r="26" spans="1:16" ht="15.75" x14ac:dyDescent="0.25">
      <c r="A26" s="81" t="s">
        <v>35</v>
      </c>
      <c r="B26" s="81">
        <v>0</v>
      </c>
      <c r="C26" s="82">
        <v>3.0579999999999998</v>
      </c>
      <c r="D26" s="82">
        <v>0</v>
      </c>
      <c r="E26" s="83">
        <f t="shared" si="2"/>
        <v>3.0579999999999998</v>
      </c>
      <c r="F26" s="84">
        <v>8.41</v>
      </c>
      <c r="G26" s="85">
        <f t="shared" si="3"/>
        <v>36.361474435196186</v>
      </c>
      <c r="H26" s="163">
        <v>1</v>
      </c>
      <c r="I26" s="54"/>
      <c r="J26" s="160" t="s">
        <v>35</v>
      </c>
      <c r="K26" s="115">
        <f t="shared" si="0"/>
        <v>1.1886219081272086E-2</v>
      </c>
      <c r="L26" s="115">
        <f t="shared" si="1"/>
        <v>0</v>
      </c>
      <c r="M26" s="58">
        <f t="shared" si="4"/>
        <v>1.1886219081272086E-2</v>
      </c>
      <c r="N26" s="58">
        <v>0.1024</v>
      </c>
      <c r="O26" s="187">
        <f t="shared" si="5"/>
        <v>0.11428621908127209</v>
      </c>
      <c r="P26" s="192">
        <f t="shared" si="6"/>
        <v>10.400395757969267</v>
      </c>
    </row>
    <row r="27" spans="1:16" ht="15.75" x14ac:dyDescent="0.25">
      <c r="A27" s="81" t="s">
        <v>36</v>
      </c>
      <c r="B27" s="81">
        <v>0</v>
      </c>
      <c r="C27" s="82">
        <v>3.6560000000000001</v>
      </c>
      <c r="D27" s="82">
        <v>0</v>
      </c>
      <c r="E27" s="83">
        <f t="shared" si="2"/>
        <v>3.6560000000000001</v>
      </c>
      <c r="F27" s="84">
        <v>11.89</v>
      </c>
      <c r="G27" s="85">
        <f t="shared" si="3"/>
        <v>30.748528174936922</v>
      </c>
      <c r="H27" s="163">
        <v>1</v>
      </c>
      <c r="I27" s="54"/>
      <c r="J27" s="161" t="s">
        <v>36</v>
      </c>
      <c r="K27" s="115">
        <f t="shared" si="0"/>
        <v>1.4210600706713783E-2</v>
      </c>
      <c r="L27" s="115">
        <f t="shared" si="1"/>
        <v>0</v>
      </c>
      <c r="M27" s="58">
        <f t="shared" si="4"/>
        <v>1.4210600706713783E-2</v>
      </c>
      <c r="N27" s="58">
        <v>0.14119999999999999</v>
      </c>
      <c r="O27" s="187">
        <f t="shared" si="5"/>
        <v>0.15541060070671378</v>
      </c>
      <c r="P27" s="192">
        <f t="shared" si="6"/>
        <v>9.1439069420570629</v>
      </c>
    </row>
    <row r="28" spans="1:16" ht="15.75" x14ac:dyDescent="0.25">
      <c r="A28" s="81" t="s">
        <v>37</v>
      </c>
      <c r="B28" s="81">
        <v>0</v>
      </c>
      <c r="C28" s="82">
        <v>2.9239999999999999</v>
      </c>
      <c r="D28" s="82">
        <v>0.114</v>
      </c>
      <c r="E28" s="83">
        <f t="shared" si="2"/>
        <v>3.0379999999999998</v>
      </c>
      <c r="F28" s="84">
        <v>8.76</v>
      </c>
      <c r="G28" s="85">
        <f t="shared" si="3"/>
        <v>34.68036529680365</v>
      </c>
      <c r="H28" s="163">
        <v>1</v>
      </c>
      <c r="I28" s="54"/>
      <c r="J28" s="160" t="s">
        <v>37</v>
      </c>
      <c r="K28" s="115">
        <f t="shared" si="0"/>
        <v>1.1365371024734984E-2</v>
      </c>
      <c r="L28" s="115">
        <f t="shared" si="1"/>
        <v>1.4098939929328624E-3</v>
      </c>
      <c r="M28" s="58">
        <f t="shared" si="4"/>
        <v>1.2775265017667847E-2</v>
      </c>
      <c r="N28" s="58">
        <v>0.11</v>
      </c>
      <c r="O28" s="187">
        <f t="shared" si="5"/>
        <v>0.12277526501766785</v>
      </c>
      <c r="P28" s="192">
        <f t="shared" si="6"/>
        <v>10.405406183264549</v>
      </c>
    </row>
    <row r="29" spans="1:16" ht="15.75" x14ac:dyDescent="0.25">
      <c r="A29" s="81" t="s">
        <v>38</v>
      </c>
      <c r="B29" s="81">
        <v>0</v>
      </c>
      <c r="C29" s="82">
        <v>2.0299999999999998</v>
      </c>
      <c r="D29" s="82">
        <v>0</v>
      </c>
      <c r="E29" s="83">
        <f t="shared" si="2"/>
        <v>2.0299999999999998</v>
      </c>
      <c r="F29" s="84">
        <v>10.87</v>
      </c>
      <c r="G29" s="85">
        <f t="shared" si="3"/>
        <v>18.675252989880402</v>
      </c>
      <c r="H29" s="163">
        <v>1</v>
      </c>
      <c r="I29" s="54"/>
      <c r="J29" s="163" t="s">
        <v>38</v>
      </c>
      <c r="K29" s="115">
        <f t="shared" si="0"/>
        <v>7.8904593639575974E-3</v>
      </c>
      <c r="L29" s="115">
        <f t="shared" si="1"/>
        <v>0</v>
      </c>
      <c r="M29" s="58">
        <f t="shared" si="4"/>
        <v>7.8904593639575974E-3</v>
      </c>
      <c r="N29" s="58">
        <v>0.10639999999999999</v>
      </c>
      <c r="O29" s="187">
        <f t="shared" si="5"/>
        <v>0.1142904593639576</v>
      </c>
      <c r="P29" s="192">
        <f t="shared" si="6"/>
        <v>6.9038652988789337</v>
      </c>
    </row>
    <row r="30" spans="1:16" ht="15.75" x14ac:dyDescent="0.25">
      <c r="A30" s="81" t="s">
        <v>39</v>
      </c>
      <c r="B30" s="81">
        <v>0</v>
      </c>
      <c r="C30" s="82">
        <v>1.77</v>
      </c>
      <c r="D30" s="82">
        <v>0</v>
      </c>
      <c r="E30" s="83">
        <f t="shared" si="2"/>
        <v>1.77</v>
      </c>
      <c r="F30" s="84">
        <v>14.1</v>
      </c>
      <c r="G30" s="85">
        <f t="shared" si="3"/>
        <v>12.553191489361703</v>
      </c>
      <c r="H30" s="163">
        <v>1</v>
      </c>
      <c r="I30" s="54"/>
      <c r="J30" s="162" t="s">
        <v>39</v>
      </c>
      <c r="K30" s="115">
        <f t="shared" si="0"/>
        <v>6.8798586572438175E-3</v>
      </c>
      <c r="L30" s="115">
        <f t="shared" si="1"/>
        <v>0</v>
      </c>
      <c r="M30" s="58">
        <f t="shared" si="4"/>
        <v>6.8798586572438175E-3</v>
      </c>
      <c r="N30" s="58">
        <v>0.13730000000000001</v>
      </c>
      <c r="O30" s="187">
        <f t="shared" si="5"/>
        <v>0.14417985865724381</v>
      </c>
      <c r="P30" s="192">
        <f t="shared" si="6"/>
        <v>4.7717196571812313</v>
      </c>
    </row>
    <row r="31" spans="1:16" ht="15.75" x14ac:dyDescent="0.25">
      <c r="A31" s="81" t="s">
        <v>40</v>
      </c>
      <c r="B31" s="81">
        <v>0</v>
      </c>
      <c r="C31" s="82">
        <v>2.3650000000000002</v>
      </c>
      <c r="D31" s="82">
        <v>0.04</v>
      </c>
      <c r="E31" s="83">
        <f t="shared" si="2"/>
        <v>2.4050000000000002</v>
      </c>
      <c r="F31" s="84">
        <v>10.55</v>
      </c>
      <c r="G31" s="85">
        <f t="shared" si="3"/>
        <v>22.796208530805689</v>
      </c>
      <c r="H31" s="163">
        <v>1</v>
      </c>
      <c r="I31" s="54"/>
      <c r="J31" s="163" t="s">
        <v>40</v>
      </c>
      <c r="K31" s="115">
        <f t="shared" si="0"/>
        <v>9.1925795053003564E-3</v>
      </c>
      <c r="L31" s="115">
        <f t="shared" si="1"/>
        <v>4.9469964664310964E-4</v>
      </c>
      <c r="M31" s="58">
        <f t="shared" si="4"/>
        <v>9.6872791519434665E-3</v>
      </c>
      <c r="N31" s="58">
        <v>0.1227</v>
      </c>
      <c r="O31" s="187">
        <f t="shared" si="5"/>
        <v>0.13238727915194348</v>
      </c>
      <c r="P31" s="192">
        <f t="shared" si="6"/>
        <v>7.3173791424666907</v>
      </c>
    </row>
    <row r="32" spans="1:16" ht="15.75" x14ac:dyDescent="0.25">
      <c r="A32" s="81" t="s">
        <v>41</v>
      </c>
      <c r="B32" s="81">
        <v>0</v>
      </c>
      <c r="C32" s="82">
        <v>3.7050000000000001</v>
      </c>
      <c r="D32" s="82">
        <v>0.05</v>
      </c>
      <c r="E32" s="83">
        <f t="shared" si="2"/>
        <v>3.7549999999999999</v>
      </c>
      <c r="F32" s="84">
        <v>11.92</v>
      </c>
      <c r="G32" s="85">
        <f t="shared" si="3"/>
        <v>31.501677852348994</v>
      </c>
      <c r="H32" s="163">
        <v>1</v>
      </c>
      <c r="I32" s="54"/>
      <c r="J32" s="162" t="s">
        <v>41</v>
      </c>
      <c r="K32" s="115">
        <f t="shared" si="0"/>
        <v>1.440106007067138E-2</v>
      </c>
      <c r="L32" s="115">
        <f t="shared" si="1"/>
        <v>6.1837455830388705E-4</v>
      </c>
      <c r="M32" s="58">
        <f t="shared" si="4"/>
        <v>1.5019434628975268E-2</v>
      </c>
      <c r="N32" s="58">
        <v>0.1265</v>
      </c>
      <c r="O32" s="187">
        <f t="shared" si="5"/>
        <v>0.14151943462897526</v>
      </c>
      <c r="P32" s="192">
        <f t="shared" si="6"/>
        <v>10.612983770287144</v>
      </c>
    </row>
    <row r="33" spans="1:16" ht="15.75" x14ac:dyDescent="0.25">
      <c r="A33" s="81" t="s">
        <v>42</v>
      </c>
      <c r="B33" s="81">
        <v>0</v>
      </c>
      <c r="C33" s="82">
        <v>0.47199999999999998</v>
      </c>
      <c r="D33" s="82">
        <v>0</v>
      </c>
      <c r="E33" s="83">
        <f t="shared" si="2"/>
        <v>0.47199999999999998</v>
      </c>
      <c r="F33" s="84">
        <v>11.97</v>
      </c>
      <c r="G33" s="85">
        <f t="shared" si="3"/>
        <v>3.9431913116123636</v>
      </c>
      <c r="H33" s="163">
        <v>1</v>
      </c>
      <c r="I33" s="54"/>
      <c r="J33" s="163" t="s">
        <v>42</v>
      </c>
      <c r="K33" s="115">
        <f t="shared" si="0"/>
        <v>1.8346289752650181E-3</v>
      </c>
      <c r="L33" s="115">
        <f t="shared" si="1"/>
        <v>0</v>
      </c>
      <c r="M33" s="58">
        <f t="shared" si="4"/>
        <v>1.8346289752650181E-3</v>
      </c>
      <c r="N33" s="58">
        <v>9.6600000000000005E-2</v>
      </c>
      <c r="O33" s="187">
        <f t="shared" si="5"/>
        <v>9.8434628975265018E-2</v>
      </c>
      <c r="P33" s="192">
        <f t="shared" si="6"/>
        <v>1.8638044297663068</v>
      </c>
    </row>
    <row r="34" spans="1:16" ht="15.75" x14ac:dyDescent="0.25">
      <c r="A34" s="81" t="s">
        <v>43</v>
      </c>
      <c r="B34" s="81">
        <v>0</v>
      </c>
      <c r="C34" s="82">
        <v>1.968</v>
      </c>
      <c r="D34" s="82">
        <v>0</v>
      </c>
      <c r="E34" s="83">
        <f t="shared" si="2"/>
        <v>1.968</v>
      </c>
      <c r="F34" s="84">
        <v>5.2</v>
      </c>
      <c r="G34" s="85">
        <f t="shared" si="3"/>
        <v>37.846153846153847</v>
      </c>
      <c r="H34" s="163">
        <v>1</v>
      </c>
      <c r="I34" s="54"/>
      <c r="J34" s="162" t="s">
        <v>43</v>
      </c>
      <c r="K34" s="115">
        <f t="shared" si="0"/>
        <v>7.6494699646643119E-3</v>
      </c>
      <c r="L34" s="115">
        <f t="shared" si="1"/>
        <v>0</v>
      </c>
      <c r="M34" s="58">
        <f t="shared" si="4"/>
        <v>7.6494699646643119E-3</v>
      </c>
      <c r="N34" s="58">
        <v>7.9600000000000004E-2</v>
      </c>
      <c r="O34" s="187">
        <f t="shared" si="5"/>
        <v>8.7249469964664317E-2</v>
      </c>
      <c r="P34" s="192">
        <f t="shared" si="6"/>
        <v>8.7673540799300174</v>
      </c>
    </row>
    <row r="35" spans="1:16" ht="15.75" x14ac:dyDescent="0.25">
      <c r="A35" s="81" t="s">
        <v>44</v>
      </c>
      <c r="B35" s="81">
        <v>0</v>
      </c>
      <c r="C35" s="82">
        <v>0.88700000000000023</v>
      </c>
      <c r="D35" s="82">
        <v>0.14400000000000002</v>
      </c>
      <c r="E35" s="83">
        <f t="shared" si="2"/>
        <v>1.0310000000000001</v>
      </c>
      <c r="F35" s="84">
        <v>15.48</v>
      </c>
      <c r="G35" s="85">
        <f t="shared" si="3"/>
        <v>6.6602067183462532</v>
      </c>
      <c r="H35" s="163">
        <v>1</v>
      </c>
      <c r="I35" s="54"/>
      <c r="J35" s="163" t="s">
        <v>44</v>
      </c>
      <c r="K35" s="115">
        <f t="shared" si="0"/>
        <v>3.4477031802120158E-3</v>
      </c>
      <c r="L35" s="115">
        <f t="shared" si="1"/>
        <v>1.780918727915195E-3</v>
      </c>
      <c r="M35" s="58">
        <f t="shared" si="4"/>
        <v>5.2286219081272107E-3</v>
      </c>
      <c r="N35" s="58">
        <v>0.17810000000000001</v>
      </c>
      <c r="O35" s="187">
        <f t="shared" si="5"/>
        <v>0.18332862190812721</v>
      </c>
      <c r="P35" s="192">
        <f t="shared" si="6"/>
        <v>2.8520488801511137</v>
      </c>
    </row>
    <row r="36" spans="1:16" ht="15.75" x14ac:dyDescent="0.25">
      <c r="A36" s="81" t="s">
        <v>45</v>
      </c>
      <c r="B36" s="81">
        <v>0</v>
      </c>
      <c r="C36" s="82">
        <v>2.5009999999999999</v>
      </c>
      <c r="D36" s="82">
        <v>0</v>
      </c>
      <c r="E36" s="83">
        <f t="shared" si="2"/>
        <v>2.5009999999999999</v>
      </c>
      <c r="F36" s="84">
        <v>10.46</v>
      </c>
      <c r="G36" s="85">
        <f t="shared" si="3"/>
        <v>23.910133843212236</v>
      </c>
      <c r="H36" s="163">
        <v>1</v>
      </c>
      <c r="I36" s="54"/>
      <c r="J36" s="162" t="s">
        <v>45</v>
      </c>
      <c r="K36" s="115">
        <f t="shared" si="0"/>
        <v>9.7212014134275635E-3</v>
      </c>
      <c r="L36" s="115">
        <f t="shared" si="1"/>
        <v>0</v>
      </c>
      <c r="M36" s="58">
        <f t="shared" si="4"/>
        <v>9.7212014134275635E-3</v>
      </c>
      <c r="N36" s="58">
        <v>0.1515</v>
      </c>
      <c r="O36" s="187">
        <f t="shared" si="5"/>
        <v>0.16122120141342755</v>
      </c>
      <c r="P36" s="192">
        <f t="shared" si="6"/>
        <v>6.0297289241127805</v>
      </c>
    </row>
    <row r="37" spans="1:16" ht="15.75" x14ac:dyDescent="0.25">
      <c r="A37" s="81" t="s">
        <v>46</v>
      </c>
      <c r="B37" s="81">
        <v>0</v>
      </c>
      <c r="C37" s="82">
        <v>3.8849999999999998</v>
      </c>
      <c r="D37" s="82">
        <v>0</v>
      </c>
      <c r="E37" s="83">
        <f t="shared" si="2"/>
        <v>3.8849999999999998</v>
      </c>
      <c r="F37" s="84">
        <v>12.62</v>
      </c>
      <c r="G37" s="85">
        <f t="shared" si="3"/>
        <v>30.784469096671952</v>
      </c>
      <c r="H37" s="163">
        <v>1</v>
      </c>
      <c r="I37" s="54"/>
      <c r="J37" s="163" t="s">
        <v>46</v>
      </c>
      <c r="K37" s="115">
        <f t="shared" si="0"/>
        <v>1.5100706713780922E-2</v>
      </c>
      <c r="L37" s="115">
        <f t="shared" si="1"/>
        <v>0</v>
      </c>
      <c r="M37" s="58">
        <f t="shared" si="4"/>
        <v>1.5100706713780922E-2</v>
      </c>
      <c r="N37" s="58">
        <v>0.1082</v>
      </c>
      <c r="O37" s="187">
        <f t="shared" si="5"/>
        <v>0.12330070671378093</v>
      </c>
      <c r="P37" s="192">
        <f t="shared" si="6"/>
        <v>12.247056092577257</v>
      </c>
    </row>
    <row r="38" spans="1:16" ht="15.75" x14ac:dyDescent="0.25">
      <c r="A38" s="81" t="s">
        <v>47</v>
      </c>
      <c r="B38" s="81">
        <v>0</v>
      </c>
      <c r="C38" s="82">
        <v>2.4929999999999999</v>
      </c>
      <c r="D38" s="82">
        <v>0</v>
      </c>
      <c r="E38" s="83">
        <f t="shared" si="2"/>
        <v>2.4929999999999999</v>
      </c>
      <c r="F38" s="84">
        <v>8.1050000000000004</v>
      </c>
      <c r="G38" s="85">
        <f t="shared" si="3"/>
        <v>30.758790869833433</v>
      </c>
      <c r="H38" s="163">
        <v>1</v>
      </c>
      <c r="I38" s="54"/>
      <c r="J38" s="162" t="s">
        <v>47</v>
      </c>
      <c r="K38" s="115">
        <f t="shared" si="0"/>
        <v>9.690106007067139E-3</v>
      </c>
      <c r="L38" s="115">
        <f t="shared" si="1"/>
        <v>0</v>
      </c>
      <c r="M38" s="58">
        <f t="shared" si="4"/>
        <v>9.690106007067139E-3</v>
      </c>
      <c r="N38" s="58">
        <v>9.9000000000000005E-2</v>
      </c>
      <c r="O38" s="187">
        <f t="shared" si="5"/>
        <v>0.10869010600706715</v>
      </c>
      <c r="P38" s="192">
        <f t="shared" si="6"/>
        <v>8.9153524299967817</v>
      </c>
    </row>
    <row r="39" spans="1:16" ht="15.75" x14ac:dyDescent="0.25">
      <c r="A39" s="54"/>
      <c r="B39" s="54"/>
      <c r="C39" s="54"/>
      <c r="D39" s="54"/>
      <c r="E39" s="54"/>
      <c r="F39" s="54"/>
      <c r="G39" s="54"/>
    </row>
    <row r="42" spans="1:16" ht="15.75" x14ac:dyDescent="0.25">
      <c r="A42" s="80"/>
      <c r="B42" s="80"/>
      <c r="C42" s="80"/>
      <c r="D42" s="80"/>
      <c r="E42" s="80"/>
      <c r="F42" s="80"/>
      <c r="G42" s="80"/>
    </row>
    <row r="43" spans="1:16" ht="15.75" x14ac:dyDescent="0.25">
      <c r="A43" s="80"/>
      <c r="B43" s="80"/>
      <c r="C43" s="80"/>
      <c r="D43" s="80"/>
      <c r="E43" s="80"/>
      <c r="F43" s="80"/>
      <c r="G43" s="80"/>
    </row>
    <row r="44" spans="1:16" ht="15.75" x14ac:dyDescent="0.25">
      <c r="A44" s="80"/>
      <c r="B44" s="80"/>
      <c r="C44" s="80"/>
      <c r="D44" s="80"/>
      <c r="E44" s="80"/>
      <c r="F44" s="80"/>
      <c r="G44" s="80"/>
    </row>
    <row r="45" spans="1:16" ht="15.75" x14ac:dyDescent="0.25">
      <c r="A45" s="80"/>
      <c r="B45" s="80"/>
      <c r="C45" s="80"/>
      <c r="D45" s="80"/>
      <c r="E45" s="80"/>
      <c r="F45" s="80"/>
      <c r="G45" s="80"/>
    </row>
    <row r="46" spans="1:16" ht="15.75" x14ac:dyDescent="0.25">
      <c r="A46" s="80"/>
      <c r="B46" s="80"/>
      <c r="C46" s="80"/>
      <c r="D46" s="80"/>
      <c r="E46" s="80"/>
      <c r="F46" s="80"/>
      <c r="G46" s="80"/>
    </row>
    <row r="47" spans="1:16" ht="15.75" x14ac:dyDescent="0.25">
      <c r="A47" s="60" t="s">
        <v>54</v>
      </c>
      <c r="B47" s="60"/>
      <c r="C47" s="60"/>
      <c r="D47" s="60"/>
      <c r="E47" s="60"/>
      <c r="F47" s="60"/>
      <c r="G47" s="60"/>
    </row>
    <row r="48" spans="1:16" ht="15.75" x14ac:dyDescent="0.25">
      <c r="A48" s="60"/>
      <c r="B48" s="60"/>
      <c r="C48" s="60"/>
      <c r="D48" s="60"/>
      <c r="E48" s="60"/>
      <c r="F48" s="60"/>
      <c r="G48" s="60"/>
    </row>
    <row r="49" spans="1:7" ht="15.75" x14ac:dyDescent="0.25">
      <c r="A49" s="60"/>
      <c r="B49" s="60"/>
      <c r="C49" s="60"/>
      <c r="D49" s="60"/>
      <c r="F49" s="60"/>
      <c r="G49" s="60"/>
    </row>
    <row r="50" spans="1:7" ht="15.75" x14ac:dyDescent="0.25">
      <c r="A50" s="60" t="s">
        <v>177</v>
      </c>
      <c r="B50" s="60"/>
      <c r="C50" s="60"/>
      <c r="D50" s="80"/>
      <c r="E50" s="60"/>
      <c r="F50" s="60"/>
      <c r="G50" s="60"/>
    </row>
    <row r="51" spans="1:7" ht="15.75" x14ac:dyDescent="0.25">
      <c r="A51" s="30" t="s">
        <v>202</v>
      </c>
      <c r="B51" s="113"/>
      <c r="C51" s="80"/>
      <c r="D51" s="80"/>
      <c r="E51" s="80"/>
      <c r="F51" s="80"/>
      <c r="G51" s="80"/>
    </row>
    <row r="52" spans="1:7" ht="15.75" x14ac:dyDescent="0.25">
      <c r="A52" s="30" t="s">
        <v>308</v>
      </c>
      <c r="B52" s="106"/>
      <c r="C52" s="80"/>
      <c r="D52" s="80"/>
      <c r="E52" s="80"/>
      <c r="F52" s="80"/>
      <c r="G52" s="80"/>
    </row>
    <row r="53" spans="1:7" ht="15.75" x14ac:dyDescent="0.25">
      <c r="A53" s="54"/>
      <c r="B53" s="60"/>
      <c r="C53" s="60"/>
      <c r="D53" s="60"/>
      <c r="E53" s="60"/>
      <c r="G53" s="60"/>
    </row>
    <row r="54" spans="1:7" ht="15.75" x14ac:dyDescent="0.25">
      <c r="A54" s="98" t="s">
        <v>180</v>
      </c>
      <c r="B54" s="109" t="s">
        <v>63</v>
      </c>
      <c r="C54" s="72"/>
      <c r="D54" s="98" t="s">
        <v>179</v>
      </c>
      <c r="E54" s="72" t="s">
        <v>181</v>
      </c>
      <c r="F54" s="60"/>
    </row>
    <row r="55" spans="1:7" ht="15.75" x14ac:dyDescent="0.25">
      <c r="A55" s="54">
        <v>1</v>
      </c>
      <c r="B55" s="149">
        <v>0</v>
      </c>
      <c r="C55" s="111"/>
      <c r="D55" s="60">
        <v>1</v>
      </c>
      <c r="E55" s="59">
        <v>2.2000000000000001E-3</v>
      </c>
      <c r="F55" s="60"/>
    </row>
    <row r="56" spans="1:7" ht="15.75" x14ac:dyDescent="0.25">
      <c r="A56" s="54">
        <v>2</v>
      </c>
      <c r="B56" s="149">
        <v>1.1000000000000003E-3</v>
      </c>
      <c r="C56" s="111"/>
      <c r="D56" s="60">
        <v>2</v>
      </c>
      <c r="E56" s="59">
        <v>3.5000000000000001E-3</v>
      </c>
      <c r="F56" s="60"/>
    </row>
    <row r="57" spans="1:7" ht="15.75" x14ac:dyDescent="0.25">
      <c r="A57" s="54">
        <v>3</v>
      </c>
      <c r="B57" s="149">
        <v>2.9999999999999996E-3</v>
      </c>
      <c r="C57" s="111"/>
      <c r="D57" s="60">
        <v>3</v>
      </c>
      <c r="E57" s="59">
        <v>5.4999999999999997E-3</v>
      </c>
      <c r="F57" s="60"/>
    </row>
    <row r="58" spans="1:7" ht="15.75" x14ac:dyDescent="0.25">
      <c r="A58" s="54">
        <v>4</v>
      </c>
      <c r="B58" s="149">
        <v>1.4000000000000002E-3</v>
      </c>
      <c r="C58" s="109"/>
      <c r="D58" s="60">
        <v>4</v>
      </c>
      <c r="E58" s="59">
        <v>2.0999999999999999E-3</v>
      </c>
      <c r="F58" s="60"/>
    </row>
    <row r="59" spans="1:7" ht="15.75" x14ac:dyDescent="0.25">
      <c r="A59" s="54">
        <v>5</v>
      </c>
      <c r="B59" s="149">
        <v>9.0000000000000019E-4</v>
      </c>
      <c r="C59" s="111"/>
      <c r="D59" s="60">
        <v>5</v>
      </c>
      <c r="E59" s="59">
        <v>2.2000000000000001E-3</v>
      </c>
      <c r="F59" s="60"/>
    </row>
    <row r="60" spans="1:7" ht="15.75" x14ac:dyDescent="0.25">
      <c r="A60" s="54">
        <v>6</v>
      </c>
      <c r="B60" s="149">
        <v>2.9999999999999992E-4</v>
      </c>
      <c r="C60" s="111"/>
      <c r="D60" s="60">
        <v>6</v>
      </c>
      <c r="E60" s="59">
        <v>2.3E-3</v>
      </c>
      <c r="F60" s="60"/>
    </row>
    <row r="61" spans="1:7" ht="15.75" x14ac:dyDescent="0.25">
      <c r="A61" s="54">
        <v>7</v>
      </c>
      <c r="B61" s="149">
        <v>1E-3</v>
      </c>
      <c r="C61" s="111"/>
      <c r="D61" s="60">
        <v>7</v>
      </c>
      <c r="E61" s="59">
        <v>2.8E-3</v>
      </c>
      <c r="F61" s="60"/>
    </row>
    <row r="62" spans="1:7" ht="15.75" x14ac:dyDescent="0.25">
      <c r="A62" s="54">
        <v>8</v>
      </c>
      <c r="B62" s="149">
        <v>9.0000000000000019E-4</v>
      </c>
      <c r="C62" s="111"/>
      <c r="D62" s="60">
        <v>8</v>
      </c>
      <c r="E62" s="59">
        <v>4.1000000000000003E-3</v>
      </c>
      <c r="F62" s="60"/>
    </row>
    <row r="63" spans="1:7" ht="15.75" x14ac:dyDescent="0.25">
      <c r="A63" s="54">
        <v>9</v>
      </c>
      <c r="B63" s="149">
        <v>1E-4</v>
      </c>
      <c r="C63" s="109"/>
      <c r="D63" s="60">
        <v>9</v>
      </c>
      <c r="E63" s="59">
        <v>3.7000000000000002E-3</v>
      </c>
      <c r="F63" s="60"/>
    </row>
    <row r="64" spans="1:7" ht="15.75" x14ac:dyDescent="0.25">
      <c r="A64" s="54">
        <v>10</v>
      </c>
      <c r="B64" s="149">
        <v>2.9999999999999992E-4</v>
      </c>
      <c r="C64" s="111"/>
      <c r="D64" s="60">
        <v>10</v>
      </c>
      <c r="E64" s="59">
        <v>3.0999999999999999E-3</v>
      </c>
      <c r="F64" s="60"/>
    </row>
    <row r="65" spans="1:6" ht="15.75" x14ac:dyDescent="0.25">
      <c r="A65" s="54">
        <v>11</v>
      </c>
      <c r="B65" s="149">
        <v>2.9999999999999992E-4</v>
      </c>
      <c r="C65" s="111"/>
      <c r="D65" s="60">
        <v>11</v>
      </c>
      <c r="E65" s="59">
        <v>3.3E-3</v>
      </c>
      <c r="F65" s="60"/>
    </row>
    <row r="66" spans="1:6" ht="15.75" x14ac:dyDescent="0.25">
      <c r="A66" s="54">
        <v>12</v>
      </c>
      <c r="B66" s="149">
        <v>7.9999999999999993E-4</v>
      </c>
      <c r="C66" s="109"/>
      <c r="D66" s="60">
        <v>12</v>
      </c>
      <c r="E66" s="59">
        <v>2.2000000000000001E-3</v>
      </c>
      <c r="F66" s="60"/>
    </row>
    <row r="67" spans="1:6" ht="15.75" x14ac:dyDescent="0.25">
      <c r="A67" s="54">
        <v>13</v>
      </c>
      <c r="B67" s="149">
        <v>2.1999999999999997E-3</v>
      </c>
      <c r="C67" s="111"/>
      <c r="D67" s="60">
        <v>13</v>
      </c>
      <c r="E67" s="59">
        <v>3.3E-3</v>
      </c>
      <c r="F67" s="60"/>
    </row>
    <row r="68" spans="1:6" ht="15.75" x14ac:dyDescent="0.25">
      <c r="A68" s="54">
        <v>14</v>
      </c>
      <c r="B68" s="149">
        <v>2E-3</v>
      </c>
      <c r="C68" s="109"/>
      <c r="D68" s="60">
        <v>14</v>
      </c>
      <c r="E68" s="59">
        <v>2.3E-3</v>
      </c>
      <c r="F68" s="60"/>
    </row>
    <row r="69" spans="1:6" ht="15.75" x14ac:dyDescent="0.25">
      <c r="A69" s="54">
        <v>15</v>
      </c>
      <c r="B69" s="149">
        <v>1.5E-3</v>
      </c>
      <c r="C69" s="111"/>
      <c r="D69" s="60">
        <v>15</v>
      </c>
      <c r="E69" s="59">
        <v>3.5000000000000001E-3</v>
      </c>
      <c r="F69" s="60"/>
    </row>
    <row r="70" spans="1:6" ht="15.75" x14ac:dyDescent="0.25">
      <c r="A70" s="54">
        <v>16</v>
      </c>
      <c r="B70" s="149">
        <v>1.7000000000000001E-3</v>
      </c>
      <c r="C70" s="111"/>
      <c r="D70" s="60">
        <v>16</v>
      </c>
      <c r="E70" s="59">
        <v>3.8E-3</v>
      </c>
      <c r="F70" s="60"/>
    </row>
    <row r="71" spans="1:6" ht="15.75" x14ac:dyDescent="0.25">
      <c r="A71" s="54">
        <v>17</v>
      </c>
      <c r="B71" s="149">
        <v>2.6000000000000003E-3</v>
      </c>
      <c r="C71" s="111"/>
      <c r="D71" s="60">
        <v>17</v>
      </c>
      <c r="E71" s="59">
        <v>5.1000000000000004E-3</v>
      </c>
      <c r="F71" s="60"/>
    </row>
    <row r="72" spans="1:6" ht="15.75" x14ac:dyDescent="0.25">
      <c r="A72" s="54">
        <v>18</v>
      </c>
      <c r="B72" s="149">
        <v>4.9999999999999958E-4</v>
      </c>
      <c r="C72" s="109"/>
      <c r="D72" s="60">
        <v>18</v>
      </c>
      <c r="E72" s="59">
        <v>4.4999999999999997E-3</v>
      </c>
      <c r="F72" s="60"/>
    </row>
    <row r="73" spans="1:6" ht="15.75" x14ac:dyDescent="0.25">
      <c r="A73" s="54">
        <v>19</v>
      </c>
      <c r="B73" s="149">
        <v>1E-3</v>
      </c>
      <c r="C73" s="111"/>
      <c r="D73" s="60">
        <v>19</v>
      </c>
      <c r="E73" s="59">
        <v>3.0000000000000001E-3</v>
      </c>
      <c r="F73" s="60"/>
    </row>
    <row r="74" spans="1:6" ht="15.75" x14ac:dyDescent="0.25">
      <c r="A74" s="54">
        <v>20</v>
      </c>
      <c r="B74" s="149">
        <v>1.8E-3</v>
      </c>
      <c r="C74" s="111"/>
      <c r="D74" s="60">
        <v>20</v>
      </c>
      <c r="E74" s="59">
        <v>3.3E-3</v>
      </c>
      <c r="F74" s="60"/>
    </row>
    <row r="75" spans="1:6" ht="15.75" x14ac:dyDescent="0.25">
      <c r="A75" s="54">
        <v>21</v>
      </c>
      <c r="B75" s="149">
        <v>1.0000000000000005E-3</v>
      </c>
      <c r="C75" s="109"/>
      <c r="D75" s="60">
        <v>21</v>
      </c>
      <c r="E75" s="59">
        <v>4.4000000000000003E-3</v>
      </c>
      <c r="F75" s="60"/>
    </row>
    <row r="76" spans="1:6" ht="15.75" x14ac:dyDescent="0.25">
      <c r="A76" s="54">
        <v>22</v>
      </c>
      <c r="B76" s="149">
        <v>1.0000000000000026E-4</v>
      </c>
      <c r="C76" s="111"/>
      <c r="D76" s="60">
        <v>22</v>
      </c>
      <c r="E76" s="59">
        <v>2.8E-3</v>
      </c>
      <c r="F76" s="60"/>
    </row>
    <row r="77" spans="1:6" ht="15.75" x14ac:dyDescent="0.25">
      <c r="A77" s="54">
        <v>23</v>
      </c>
      <c r="B77" s="149">
        <v>1.2999999999999999E-3</v>
      </c>
      <c r="C77" s="111"/>
      <c r="D77" s="60">
        <v>23</v>
      </c>
      <c r="E77" s="59">
        <v>3.3E-3</v>
      </c>
      <c r="F77" s="60"/>
    </row>
    <row r="78" spans="1:6" ht="15.75" x14ac:dyDescent="0.25">
      <c r="A78" s="54">
        <v>24</v>
      </c>
      <c r="B78" s="150"/>
      <c r="C78" s="111"/>
      <c r="D78" s="60">
        <v>24</v>
      </c>
      <c r="E78" s="59">
        <v>5.5999999999999999E-3</v>
      </c>
      <c r="F78" s="60"/>
    </row>
    <row r="79" spans="1:6" ht="15.75" x14ac:dyDescent="0.25">
      <c r="A79" s="54">
        <v>25</v>
      </c>
      <c r="B79" s="150"/>
      <c r="C79" s="111"/>
      <c r="D79" s="60">
        <v>25</v>
      </c>
      <c r="E79" s="59">
        <v>4.7999999999999996E-3</v>
      </c>
      <c r="F79" s="60"/>
    </row>
    <row r="80" spans="1:6" ht="15.75" x14ac:dyDescent="0.25">
      <c r="A80" s="54">
        <v>26</v>
      </c>
      <c r="B80" s="150"/>
      <c r="C80" s="111"/>
      <c r="D80" s="60">
        <v>26</v>
      </c>
      <c r="E80" s="59">
        <v>4.1000000000000003E-3</v>
      </c>
      <c r="F80" s="60"/>
    </row>
    <row r="81" spans="1:7" ht="15.75" x14ac:dyDescent="0.25">
      <c r="A81" s="54">
        <v>27</v>
      </c>
      <c r="B81" s="150"/>
      <c r="C81" s="111"/>
      <c r="D81" s="60">
        <v>27</v>
      </c>
      <c r="E81" s="59">
        <v>4.1999999999999997E-3</v>
      </c>
      <c r="F81" s="60"/>
    </row>
    <row r="82" spans="1:7" ht="15.75" x14ac:dyDescent="0.25">
      <c r="A82" s="54">
        <v>28</v>
      </c>
      <c r="B82" s="150"/>
      <c r="C82" s="111"/>
      <c r="D82" s="60">
        <v>28</v>
      </c>
      <c r="E82" s="59">
        <v>2.8E-3</v>
      </c>
      <c r="F82" s="60"/>
    </row>
    <row r="83" spans="1:7" ht="15.75" x14ac:dyDescent="0.25">
      <c r="A83" s="54">
        <v>29</v>
      </c>
      <c r="B83" s="150"/>
      <c r="C83" s="111"/>
      <c r="D83" s="60">
        <v>29</v>
      </c>
      <c r="E83" s="59">
        <v>2.8E-3</v>
      </c>
      <c r="F83" s="60"/>
    </row>
    <row r="84" spans="1:7" ht="15.75" x14ac:dyDescent="0.25">
      <c r="A84" s="54">
        <v>30</v>
      </c>
      <c r="C84" s="58"/>
      <c r="D84" s="60">
        <v>30</v>
      </c>
      <c r="E84" s="59">
        <v>4.1000000000000003E-3</v>
      </c>
      <c r="F84" s="60"/>
    </row>
    <row r="85" spans="1:7" ht="15.75" x14ac:dyDescent="0.25">
      <c r="A85" s="110" t="s">
        <v>57</v>
      </c>
      <c r="B85" s="148">
        <f>AVERAGE(B55:B77)</f>
        <v>1.1217391304347826E-3</v>
      </c>
      <c r="C85" s="58"/>
      <c r="D85" s="69" t="s">
        <v>57</v>
      </c>
      <c r="E85" s="64">
        <f>AVERAGE(E55:E84)</f>
        <v>3.4899999999999996E-3</v>
      </c>
      <c r="F85" s="60"/>
    </row>
    <row r="86" spans="1:7" ht="15.75" x14ac:dyDescent="0.25">
      <c r="A86" s="110" t="s">
        <v>58</v>
      </c>
      <c r="B86" s="58">
        <f ca="1">STDEV(B53:B87)</f>
        <v>9.8433974377894326E-4</v>
      </c>
      <c r="C86" s="58"/>
      <c r="D86" s="69" t="s">
        <v>58</v>
      </c>
      <c r="E86" s="65">
        <f ca="1">STDEV(E53:E87)</f>
        <v>9.8433974377894326E-4</v>
      </c>
      <c r="F86" s="60"/>
    </row>
    <row r="87" spans="1:7" ht="15.75" x14ac:dyDescent="0.25">
      <c r="A87" s="60"/>
      <c r="B87" s="60"/>
      <c r="C87" s="60"/>
      <c r="D87" s="60"/>
      <c r="E87" s="61"/>
      <c r="F87" s="60"/>
    </row>
    <row r="88" spans="1:7" ht="15.75" x14ac:dyDescent="0.25">
      <c r="A88" s="60"/>
      <c r="B88" s="60"/>
      <c r="C88" s="60"/>
      <c r="D88" s="60"/>
      <c r="E88" s="60"/>
      <c r="F88" s="60"/>
      <c r="G88" s="69"/>
    </row>
    <row r="89" spans="1:7" ht="15.75" x14ac:dyDescent="0.25">
      <c r="A89" s="60"/>
      <c r="B89" s="60"/>
      <c r="C89" s="60"/>
      <c r="D89" s="60"/>
      <c r="E89" s="60"/>
      <c r="F89" s="60"/>
      <c r="G89" s="60"/>
    </row>
    <row r="90" spans="1:7" ht="15.75" x14ac:dyDescent="0.25">
      <c r="A90" s="60"/>
      <c r="B90" s="60"/>
      <c r="C90" s="60"/>
      <c r="D90" s="60"/>
      <c r="E90" s="60"/>
      <c r="F90" s="60"/>
      <c r="G90" s="60"/>
    </row>
    <row r="91" spans="1:7" x14ac:dyDescent="0.25">
      <c r="A91" s="38"/>
      <c r="B91" s="38"/>
      <c r="C91" s="38"/>
      <c r="D91" s="38"/>
      <c r="E91" s="38"/>
      <c r="F91" s="38"/>
      <c r="G91" s="38"/>
    </row>
    <row r="92" spans="1:7" x14ac:dyDescent="0.25">
      <c r="A92" s="38"/>
      <c r="B92" s="38"/>
      <c r="C92" s="38"/>
      <c r="D92" s="38"/>
      <c r="E92" s="38"/>
      <c r="F92" s="38"/>
      <c r="G92" s="38"/>
    </row>
    <row r="93" spans="1:7" x14ac:dyDescent="0.25">
      <c r="A93" s="38"/>
      <c r="B93" s="38"/>
      <c r="C93" s="38"/>
      <c r="D93" s="38"/>
      <c r="E93" s="38"/>
      <c r="F93" s="38"/>
      <c r="G93" s="47"/>
    </row>
    <row r="94" spans="1:7" x14ac:dyDescent="0.25">
      <c r="A94" s="38"/>
      <c r="B94" s="38"/>
      <c r="C94" s="38"/>
      <c r="D94" s="38"/>
      <c r="E94" s="38"/>
      <c r="F94" s="38"/>
      <c r="G94" s="47"/>
    </row>
    <row r="95" spans="1:7" x14ac:dyDescent="0.25">
      <c r="A95" s="47"/>
      <c r="B95" s="47"/>
      <c r="C95" s="47"/>
      <c r="D95" s="47"/>
      <c r="E95" s="47"/>
      <c r="F95" s="47"/>
      <c r="G95" s="53"/>
    </row>
    <row r="96" spans="1:7" x14ac:dyDescent="0.25">
      <c r="A96" s="47"/>
      <c r="B96" s="47"/>
      <c r="C96" s="47"/>
      <c r="D96" s="47"/>
      <c r="E96" s="47"/>
      <c r="F96" s="47"/>
      <c r="G96" s="53"/>
    </row>
    <row r="97" spans="1:7" x14ac:dyDescent="0.25">
      <c r="A97" s="47"/>
      <c r="B97" s="47"/>
      <c r="C97" s="47"/>
      <c r="D97" s="47"/>
      <c r="E97" s="47"/>
      <c r="F97" s="47"/>
      <c r="G97" s="53"/>
    </row>
    <row r="98" spans="1:7" x14ac:dyDescent="0.25">
      <c r="A98" s="47"/>
      <c r="B98" s="47"/>
      <c r="C98" s="47"/>
      <c r="D98" s="47"/>
      <c r="E98" s="47"/>
      <c r="F98" s="47"/>
      <c r="G98" s="53"/>
    </row>
    <row r="99" spans="1:7" x14ac:dyDescent="0.25">
      <c r="A99" s="47"/>
      <c r="B99" s="47"/>
      <c r="C99" s="47"/>
      <c r="D99" s="47"/>
      <c r="E99" s="47"/>
      <c r="F99" s="68"/>
      <c r="G99" s="68"/>
    </row>
  </sheetData>
  <mergeCells count="1">
    <mergeCell ref="C7:D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About data</vt:lpstr>
      <vt:lpstr>Cyperus giganteus Neo</vt:lpstr>
      <vt:lpstr>Thalia multiflora</vt:lpstr>
      <vt:lpstr>Cyperus papyrus Afro</vt:lpstr>
      <vt:lpstr>Eichhornia azurea Neo</vt:lpstr>
      <vt:lpstr> Nymphoides indica Afro &amp; Neo</vt:lpstr>
      <vt:lpstr>Nymphaea prolifera Neo</vt:lpstr>
      <vt:lpstr>N. nouchali Afro</vt:lpstr>
      <vt:lpstr>Trapa natans Afro</vt:lpstr>
      <vt:lpstr>Hydrocleys nymphoides Neo</vt:lpstr>
      <vt:lpstr>Potamogeton illinoensis Neo</vt:lpstr>
      <vt:lpstr>Potamogeton octandrus Afro</vt:lpstr>
      <vt:lpstr>Potamogeton nodosus Afro</vt:lpstr>
      <vt:lpstr> Pistia stratiotes Afro &amp; Neo</vt:lpstr>
      <vt:lpstr>Large mammal herbivores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2019-10-25T12:44:45Z</dcterms:modified>
</cp:coreProperties>
</file>